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Ines\Ines\7. MJESEC\"/>
    </mc:Choice>
  </mc:AlternateContent>
  <bookViews>
    <workbookView xWindow="0" yWindow="0" windowWidth="28800" windowHeight="11835" firstSheet="2" activeTab="6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OSEBNI DIO" sheetId="12" r:id="rId7"/>
  </sheets>
  <definedNames>
    <definedName name="_xlnm.Print_Area" localSheetId="1">' Račun prihoda i rashoda'!$A$1:$K$98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8" i="12" l="1"/>
  <c r="D149" i="12"/>
  <c r="D150" i="12"/>
  <c r="D118" i="12"/>
  <c r="D106" i="12"/>
  <c r="F8" i="11"/>
  <c r="F7" i="11"/>
  <c r="E87" i="12" l="1"/>
  <c r="D83" i="12"/>
  <c r="D54" i="12"/>
  <c r="D10" i="12"/>
  <c r="D14" i="12"/>
  <c r="D36" i="12"/>
  <c r="D25" i="12"/>
  <c r="D19" i="12"/>
  <c r="D15" i="12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E21" i="8"/>
  <c r="E6" i="8"/>
  <c r="I99" i="3"/>
  <c r="I36" i="3"/>
  <c r="I21" i="3"/>
  <c r="K25" i="1"/>
  <c r="K24" i="1"/>
  <c r="J25" i="1"/>
  <c r="J24" i="1"/>
  <c r="I16" i="1"/>
  <c r="I13" i="1"/>
  <c r="I10" i="1"/>
  <c r="H10" i="3" l="1"/>
  <c r="H11" i="3"/>
  <c r="H12" i="3"/>
  <c r="H21" i="3" l="1"/>
  <c r="D21" i="8"/>
  <c r="D9" i="8"/>
  <c r="D12" i="8"/>
  <c r="D15" i="8"/>
  <c r="D6" i="8" s="1"/>
  <c r="D18" i="8"/>
  <c r="C6" i="12"/>
  <c r="C7" i="12"/>
  <c r="C46" i="12"/>
  <c r="C156" i="12"/>
  <c r="C104" i="12"/>
  <c r="C105" i="12"/>
  <c r="C81" i="12"/>
  <c r="C47" i="12"/>
  <c r="H16" i="1"/>
  <c r="G16" i="1" l="1"/>
  <c r="G13" i="1"/>
  <c r="G10" i="1"/>
  <c r="G87" i="3"/>
  <c r="G70" i="3"/>
  <c r="G58" i="3"/>
  <c r="G52" i="3"/>
  <c r="G48" i="3"/>
  <c r="G47" i="3" s="1"/>
  <c r="G37" i="3" s="1"/>
  <c r="G36" i="3" s="1"/>
  <c r="G39" i="3"/>
  <c r="G38" i="3"/>
  <c r="G28" i="3"/>
  <c r="G25" i="3"/>
  <c r="G21" i="3" s="1"/>
  <c r="G11" i="3" s="1"/>
  <c r="G10" i="3" s="1"/>
  <c r="G22" i="3"/>
  <c r="G12" i="3"/>
  <c r="C6" i="8" l="1"/>
  <c r="C21" i="8"/>
  <c r="G31" i="8" l="1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K86" i="3"/>
  <c r="K85" i="3"/>
  <c r="K82" i="3"/>
  <c r="K78" i="3"/>
  <c r="K47" i="3"/>
  <c r="K38" i="3"/>
  <c r="K37" i="3"/>
  <c r="K36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14" i="1"/>
  <c r="K12" i="1"/>
  <c r="K11" i="1"/>
  <c r="K10" i="1"/>
  <c r="K16" i="1"/>
  <c r="G8" i="11"/>
  <c r="G7" i="11"/>
  <c r="G6" i="11"/>
  <c r="J32" i="3"/>
  <c r="J31" i="3"/>
  <c r="J10" i="1" l="1"/>
  <c r="J11" i="1"/>
  <c r="J14" i="1"/>
  <c r="J87" i="3" l="1"/>
  <c r="J10" i="3"/>
  <c r="J12" i="3"/>
  <c r="J13" i="3"/>
  <c r="J14" i="3"/>
  <c r="J15" i="3"/>
  <c r="J18" i="3"/>
  <c r="J19" i="3"/>
  <c r="J20" i="3"/>
  <c r="J21" i="3"/>
  <c r="J23" i="3"/>
  <c r="J24" i="3"/>
  <c r="J25" i="3"/>
  <c r="J26" i="3"/>
  <c r="J27" i="3"/>
  <c r="J28" i="3"/>
  <c r="J29" i="3"/>
  <c r="J30" i="3"/>
  <c r="J40" i="3"/>
  <c r="J41" i="3"/>
  <c r="J42" i="3"/>
  <c r="J43" i="3"/>
  <c r="J44" i="3"/>
  <c r="J45" i="3"/>
  <c r="J46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8" i="3"/>
  <c r="J89" i="3"/>
  <c r="J90" i="3"/>
  <c r="J92" i="3"/>
  <c r="J94" i="3"/>
  <c r="J95" i="3"/>
  <c r="J70" i="3" l="1"/>
  <c r="J22" i="3"/>
  <c r="J16" i="1"/>
  <c r="J86" i="3"/>
  <c r="J38" i="3"/>
  <c r="J47" i="3"/>
  <c r="J39" i="3"/>
  <c r="E172" i="12"/>
  <c r="E171" i="12"/>
  <c r="E170" i="12"/>
  <c r="E164" i="12"/>
  <c r="E159" i="12"/>
  <c r="E158" i="12"/>
  <c r="E154" i="12"/>
  <c r="E150" i="12"/>
  <c r="E148" i="12"/>
  <c r="E146" i="12"/>
  <c r="E145" i="12"/>
  <c r="E142" i="12"/>
  <c r="E141" i="12"/>
  <c r="E132" i="12"/>
  <c r="E109" i="12"/>
  <c r="E107" i="12"/>
  <c r="E98" i="12"/>
  <c r="E82" i="12"/>
  <c r="E55" i="12"/>
  <c r="E52" i="12"/>
  <c r="E43" i="12"/>
  <c r="E34" i="12"/>
  <c r="E13" i="12"/>
  <c r="E12" i="12"/>
  <c r="F6" i="11"/>
  <c r="E166" i="12"/>
  <c r="E156" i="12"/>
  <c r="E111" i="12"/>
  <c r="E134" i="12"/>
  <c r="E118" i="12"/>
  <c r="E123" i="12" l="1"/>
  <c r="E161" i="12"/>
  <c r="E157" i="12"/>
  <c r="J37" i="3"/>
  <c r="J11" i="3"/>
  <c r="E149" i="12"/>
  <c r="E81" i="12"/>
  <c r="E88" i="12"/>
  <c r="E106" i="12" l="1"/>
  <c r="E114" i="12"/>
  <c r="E115" i="12"/>
  <c r="J36" i="3"/>
  <c r="E62" i="12"/>
  <c r="E69" i="12"/>
  <c r="E58" i="12"/>
  <c r="E50" i="12"/>
  <c r="E67" i="12"/>
  <c r="E74" i="12"/>
  <c r="E36" i="12"/>
  <c r="E25" i="12"/>
  <c r="E19" i="12"/>
  <c r="E15" i="12"/>
  <c r="E42" i="12"/>
  <c r="E73" i="12" l="1"/>
  <c r="E105" i="12"/>
  <c r="E49" i="12"/>
  <c r="E72" i="12" l="1"/>
  <c r="E104" i="12"/>
  <c r="E54" i="12"/>
  <c r="E10" i="12"/>
  <c r="E48" i="12"/>
  <c r="E8" i="12" l="1"/>
  <c r="E9" i="12"/>
  <c r="E47" i="12" l="1"/>
  <c r="E46" i="12"/>
  <c r="E102" i="12"/>
  <c r="E100" i="12" l="1"/>
  <c r="E94" i="12"/>
  <c r="E92" i="12"/>
  <c r="E86" i="12"/>
  <c r="E84" i="12"/>
  <c r="E99" i="12" l="1"/>
  <c r="E83" i="12"/>
  <c r="E79" i="12" l="1"/>
  <c r="E7" i="12" l="1"/>
  <c r="E6" i="12" l="1"/>
  <c r="J15" i="1"/>
  <c r="K15" i="1"/>
  <c r="K13" i="1"/>
  <c r="J13" i="1"/>
</calcChain>
</file>

<file path=xl/sharedStrings.xml><?xml version="1.0" encoding="utf-8"?>
<sst xmlns="http://schemas.openxmlformats.org/spreadsheetml/2006/main" count="504" uniqueCount="212">
  <si>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</si>
  <si>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</si>
  <si>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</si>
  <si>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</si>
  <si>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</si>
  <si>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</si>
  <si>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</si>
  <si>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</si>
  <si>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</si>
  <si>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</si>
  <si>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</si>
  <si>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</si>
  <si>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</si>
  <si>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</si>
  <si>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</si>
  <si>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</si>
  <si>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</si>
  <si>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</si>
  <si>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</si>
  <si>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</si>
  <si>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</si>
  <si>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</si>
  <si>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</si>
  <si>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</si>
  <si>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</si>
  <si>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</si>
  <si>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</si>
  <si>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</si>
  <si>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</si>
  <si>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</si>
  <si>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</si>
  <si>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</si>
  <si>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</si>
  <si>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</si>
  <si>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</si>
  <si>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</si>
  <si>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</si>
  <si>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</si>
  <si>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</si>
  <si>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</si>
  <si>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</si>
  <si>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</si>
  <si>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</si>
  <si>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</si>
  <si>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</si>
  <si>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TEKUĆI PLAN 2023.*</t>
  </si>
  <si>
    <t>INDEKS**</t>
  </si>
  <si>
    <t>TEKUĆI PLAN 2023.**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</si>
  <si>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</si>
  <si>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</si>
  <si>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</si>
  <si>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</si>
  <si>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</si>
  <si>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</si>
  <si>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</si>
  <si>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</si>
  <si>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</si>
  <si>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</si>
  <si>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</si>
  <si>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</si>
  <si>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</si>
  <si>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</si>
  <si>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</si>
  <si>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SAŽETAK  RAČUNA PRIHODA I RASHODA I  RAČUNA FINANCIRANJA  može sadržavati i dodatne podatke.</t>
  </si>
  <si>
    <t xml:space="preserve">OSTVARENJE/IZVRŠENJE 
2022. </t>
  </si>
  <si>
    <t xml:space="preserve">OSTVARENJE/IZVRŠENJE 
2023. </t>
  </si>
  <si>
    <t>09 Obrazovanje</t>
  </si>
  <si>
    <t>092 srednjoškolsko obrazovanje</t>
  </si>
  <si>
    <t xml:space="preserve">POSEBNI DIO </t>
  </si>
  <si>
    <t>IZVRŠENJE RASHODA I IZDATAKA PO EKONOMSKOJ I PROGRAMSKOJ KLASIFIKACIJI</t>
  </si>
  <si>
    <t>I IZVORIMA FINANCIRANJA</t>
  </si>
  <si>
    <t>RAČUN</t>
  </si>
  <si>
    <t>VRSTA RASHODA / IZDATAKA</t>
  </si>
  <si>
    <t>Glavni program AXX OBRAZOVANJE I KULTURA</t>
  </si>
  <si>
    <t>RASHODI POSLOVANJA</t>
  </si>
  <si>
    <t>-</t>
  </si>
  <si>
    <t>Naknade za prijevoz, za rad na terenu iodvojeni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</si>
  <si>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</si>
  <si>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</si>
  <si>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</si>
  <si>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</si>
  <si>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</si>
  <si>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Sitni inventar i auto gume</t>
  </si>
  <si>
    <t>Rashodi za usluge</t>
  </si>
  <si>
    <t>Usluge telefona, 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</si>
  <si>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</si>
  <si>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</si>
  <si>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</si>
  <si>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</si>
  <si>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</si>
  <si>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</si>
  <si>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</si>
  <si>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tr. osobama izvan r. odnosa</t>
  </si>
  <si>
    <t>Naknade osobama izvan radnog odnosa</t>
  </si>
  <si>
    <t>Ostali nespomenuti rashodi poslovanja</t>
  </si>
  <si>
    <t>Premije osiguranja</t>
  </si>
  <si>
    <t>Reprezentacija</t>
  </si>
  <si>
    <t>Članarine</t>
  </si>
  <si>
    <t>Pristojbe i naknade</t>
  </si>
  <si>
    <t>Financijski  rashodi</t>
  </si>
  <si>
    <t>Ostali financijski rashodi</t>
  </si>
  <si>
    <t>Bankarske usluge i usluge platnog prometa</t>
  </si>
  <si>
    <t>Zatezne kamate</t>
  </si>
  <si>
    <t>Izvor  3.1. VLASTITI PRIHODI</t>
  </si>
  <si>
    <t>Usluge telefona,pošte i prijevoza</t>
  </si>
  <si>
    <t>Usluge tekućeg i investicijskog održavanja</t>
  </si>
  <si>
    <t>Naknade troškova osobama izvan radnog odnosa</t>
  </si>
  <si>
    <t>Rashodi za nabavu proizvedene dugotrajne  imovine</t>
  </si>
  <si>
    <t>Postrojenja i oprema</t>
  </si>
  <si>
    <t>Naknada troškova osobama izvan radnog odnosa</t>
  </si>
  <si>
    <t>Naknade za rad predstavničkih i izvršnih tijela, povjerenstai sl.</t>
  </si>
  <si>
    <t xml:space="preserve">Izvor  5.3. POMOĆI </t>
  </si>
  <si>
    <t>Ostali rashodi za zaposlene</t>
  </si>
  <si>
    <t>Doprinosi na plaće</t>
  </si>
  <si>
    <t>Doprinosi za obvezno zdravstveno osiguranje</t>
  </si>
  <si>
    <t>Doprinosi za obvezno osiguranje u slučaju nezaposlenosti</t>
  </si>
  <si>
    <t xml:space="preserve">Izvor  6.1. DONACIJE </t>
  </si>
  <si>
    <t>Prihodi po posebnim propisima</t>
  </si>
  <si>
    <t>5.2. Opći prihodi i primici</t>
  </si>
  <si>
    <t xml:space="preserve">Pomoći proračunskim korisnicima iz proračuna koji im nije nadležan </t>
  </si>
  <si>
    <t xml:space="preserve">Tekuće pomoći proračunskim korisnicima iz proračuna koji im nije nadležan </t>
  </si>
  <si>
    <t xml:space="preserve">Kapitalne  pomoći proračunskim korisnicima iz proračuna koji im nije nadležan </t>
  </si>
  <si>
    <t>Prihodi od upravnih i administrativnih pristojbi, pristojbi po posebnim propisima i naknadama</t>
  </si>
  <si>
    <t xml:space="preserve">Ostali nespomenuti prihodi </t>
  </si>
  <si>
    <t>Prihodi od prodaje proizvoda i robe te pruženih usluga i prihodi od donacija</t>
  </si>
  <si>
    <t xml:space="preserve">Prihodi od prodaje proizvoda i robe te pruženih usluga </t>
  </si>
  <si>
    <t xml:space="preserve">Prihodi od pruženih usluga </t>
  </si>
  <si>
    <t>Donacije od pravnih i fizičkih osoba izvan općeg proračuna i povrat donacije po protestiranim jamstvima</t>
  </si>
  <si>
    <t xml:space="preserve">Tekuće donacije </t>
  </si>
  <si>
    <t xml:space="preserve">Kapitalne donacije </t>
  </si>
  <si>
    <t xml:space="preserve">Prihodi iz nadležnog proračuna i od HZZO-a temeljem ugovronih obveza </t>
  </si>
  <si>
    <t>Prihodi iz nadležnog proračuna za financiranje redovne djelatnosti proračunskih korisnika</t>
  </si>
  <si>
    <t>Prihodi iz nadležnog proračuna za financiranje rashoda poslovanja</t>
  </si>
  <si>
    <t xml:space="preserve">Prihodi iz nadležnog proračuna za financiranje rashoda za nabavu nefinancijske imovine </t>
  </si>
  <si>
    <t>Plaće za prekovremeni rad</t>
  </si>
  <si>
    <t xml:space="preserve">Materijalni rashodi </t>
  </si>
  <si>
    <t xml:space="preserve">Naknade za prijevoz,za rad na terenu i odvojeni život </t>
  </si>
  <si>
    <t xml:space="preserve">Stručno usavršavanje </t>
  </si>
  <si>
    <t xml:space="preserve">Rashodi za materijal i energiju </t>
  </si>
  <si>
    <t xml:space="preserve">Materijal i sirovine </t>
  </si>
  <si>
    <t xml:space="preserve">Energija </t>
  </si>
  <si>
    <t>Sitni inventar</t>
  </si>
  <si>
    <t>Službena,radna i zaštitna odjeća i obuća</t>
  </si>
  <si>
    <t xml:space="preserve">Rashodi za usluge </t>
  </si>
  <si>
    <t xml:space="preserve">Komunalne usluge </t>
  </si>
  <si>
    <t xml:space="preserve">Zdravstvene i veterinarske usluge </t>
  </si>
  <si>
    <t xml:space="preserve">Intelektualne i osobne usluge </t>
  </si>
  <si>
    <t xml:space="preserve">Računalne usluge </t>
  </si>
  <si>
    <t xml:space="preserve">Ostale usluge </t>
  </si>
  <si>
    <t xml:space="preserve">Naknade za rad predstavničkih i izvršnih tijela, povjerenstava i slično </t>
  </si>
  <si>
    <t xml:space="preserve">Članarine </t>
  </si>
  <si>
    <t xml:space="preserve">Pristojbe i naknade </t>
  </si>
  <si>
    <t>Troškovi sudskih postupaka</t>
  </si>
  <si>
    <t>Financijski rashodi</t>
  </si>
  <si>
    <t xml:space="preserve">Ostali financijski rashodi </t>
  </si>
  <si>
    <t xml:space="preserve">Zatezne kamate </t>
  </si>
  <si>
    <t xml:space="preserve">Ostali rashodi </t>
  </si>
  <si>
    <t>Tekuće donacije u naravi</t>
  </si>
  <si>
    <t xml:space="preserve">Rashodi za nabavu nefinacijske imovine </t>
  </si>
  <si>
    <t xml:space="preserve">Rashodi za nabavu proizvedene dug. Imovine </t>
  </si>
  <si>
    <t xml:space="preserve">Postrojenja i oprema </t>
  </si>
  <si>
    <t xml:space="preserve">Uredska oprema i namještaj </t>
  </si>
  <si>
    <t xml:space="preserve">Medicinska i labaratorijska oprema </t>
  </si>
  <si>
    <t xml:space="preserve">Sportska i glazbena oprema </t>
  </si>
  <si>
    <t>Knjige, umjetnička djela i ostale izložbene vrijednosti</t>
  </si>
  <si>
    <t xml:space="preserve">Knjige </t>
  </si>
  <si>
    <t xml:space="preserve">3.1. Vlastiti prihodi </t>
  </si>
  <si>
    <t xml:space="preserve">4.2. Prihodi za posebne namjene </t>
  </si>
  <si>
    <t xml:space="preserve">5.3. Pomoći </t>
  </si>
  <si>
    <t xml:space="preserve"> OPĆI PRIHODI I PRIMICI</t>
  </si>
  <si>
    <t xml:space="preserve"> VLASTITI PRIHODI </t>
  </si>
  <si>
    <t xml:space="preserve"> PRIHODI ZA POSEBNE NAMJENE </t>
  </si>
  <si>
    <t>POMOĆI</t>
  </si>
  <si>
    <t xml:space="preserve">DONACIJE </t>
  </si>
  <si>
    <t xml:space="preserve">6.2. Donacije </t>
  </si>
  <si>
    <t xml:space="preserve">Rashodi za zaposlene </t>
  </si>
  <si>
    <t xml:space="preserve">Školska oprema i namještaj </t>
  </si>
  <si>
    <t xml:space="preserve">Izvor  4.2. PRIHODI ZA POSEBNE NAMJENE </t>
  </si>
  <si>
    <t xml:space="preserve">Višak prihoda </t>
  </si>
  <si>
    <t xml:space="preserve">Prihodi od prodaje proizvoda i usluga </t>
  </si>
  <si>
    <t>Tekuće pomoći iz državnog proračuna temeljem prijenosa EU sredstava</t>
  </si>
  <si>
    <t>Pomoći temeljem prijenosa EU sredstava</t>
  </si>
  <si>
    <t xml:space="preserve">Komunikacijska oprema </t>
  </si>
  <si>
    <t xml:space="preserve">Instrumenti, uređaji i strojevi </t>
  </si>
  <si>
    <t xml:space="preserve">Uređaji za ostale namjene </t>
  </si>
  <si>
    <t>Dodatna ulaganja na postrojenjima i opremi</t>
  </si>
  <si>
    <t>Službena, radna i zaštitna odjeća i obuća</t>
  </si>
  <si>
    <t>Program 6000 Odgoj i obrazovanje</t>
  </si>
  <si>
    <t xml:space="preserve">Aktivnost A600004 Srednje školstvo </t>
  </si>
  <si>
    <t>Izvor  5.2. DECENTRALIZIRANA SREDSTVA</t>
  </si>
  <si>
    <t>Aktivnost A60007 Financiranje iznad minimalnog standarda-srednje školstvo</t>
  </si>
  <si>
    <t>Komunikacijska oprema</t>
  </si>
  <si>
    <t>IZVORNI PLAN 2023.*</t>
  </si>
  <si>
    <t>IZVORNI PLAN  2023.*</t>
  </si>
  <si>
    <t xml:space="preserve">922- Višak prihoda </t>
  </si>
  <si>
    <t>6=4/3*100</t>
  </si>
  <si>
    <t>5=4/2*100</t>
  </si>
  <si>
    <t>IZVORNI PLAN  2024.*</t>
  </si>
  <si>
    <t>OSTVARENJE/IZVRŠENJE 
1.-6.2024.</t>
  </si>
  <si>
    <t xml:space="preserve">OSTVARENJE/IZVRŠENJE 
1.-6.2023. </t>
  </si>
  <si>
    <t>OSTVARENJE/IZVRŠENJE 1.-6.2024.</t>
  </si>
  <si>
    <t xml:space="preserve">Manjak prihoda </t>
  </si>
  <si>
    <t>INDEKS 5/4*100</t>
  </si>
  <si>
    <t xml:space="preserve">Uređaji, strojevi i oprema za ostale namjene </t>
  </si>
  <si>
    <t>IZVJEŠTAJ O  POLUGODIŠNJEM IZVRŠENJU FINANCIJSKOG PLANA GIMNAZIJE MATIJA MESIĆ ZA 2024. GODINU</t>
  </si>
  <si>
    <t>IZVORNI PLAN 2025.*</t>
  </si>
  <si>
    <t>OSTVARENJE/IZVRŠENJE 1.-6.2025.</t>
  </si>
  <si>
    <t xml:space="preserve">OSTVARENJE/IZVRŠENJE 
1.-6.2024. </t>
  </si>
  <si>
    <t>IZVORNI PLAN  2025.*</t>
  </si>
  <si>
    <t>OSTVARENJE/IZVRŠENJE 
1.-6.2025.</t>
  </si>
  <si>
    <t>IZVORNI PLAN 2025.</t>
  </si>
  <si>
    <t>IZVRŠENJE PLANA 1.-6.2025.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</si>
</sst>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6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MS Sans Serif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4" fillId="0" borderId="0" applyFont="0" applyFill="0" applyBorder="0" applyAlignment="0" applyProtection="0"/>
    <xf numFmtId="0" fontId="27" fillId="0" borderId="0"/>
  </cellStyleXfs>
  <cellXfs count="149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11" fillId="0" borderId="0" xfId="0" applyNumberFormat="1" applyFont="1" applyFill="1" applyBorder="1" applyAlignment="1" applyProtection="1">
      <alignment horizontal="left" vertical="top" wrapText="1"/>
    </xf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0" fontId="20" fillId="4" borderId="3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4" fontId="22" fillId="2" borderId="3" xfId="0" applyNumberFormat="1" applyFont="1" applyFill="1" applyBorder="1" applyAlignment="1">
      <alignment horizontal="right" vertical="center" wrapText="1"/>
    </xf>
    <xf numFmtId="2" fontId="22" fillId="2" borderId="3" xfId="0" applyNumberFormat="1" applyFont="1" applyFill="1" applyBorder="1" applyAlignment="1">
      <alignment horizontal="right" vertical="center" wrapText="1"/>
    </xf>
    <xf numFmtId="4" fontId="22" fillId="5" borderId="3" xfId="0" applyNumberFormat="1" applyFont="1" applyFill="1" applyBorder="1" applyAlignment="1">
      <alignment horizontal="right" vertical="center" wrapText="1"/>
    </xf>
    <xf numFmtId="2" fontId="22" fillId="5" borderId="3" xfId="0" applyNumberFormat="1" applyFont="1" applyFill="1" applyBorder="1" applyAlignment="1">
      <alignment horizontal="right" vertical="center" wrapText="1"/>
    </xf>
    <xf numFmtId="4" fontId="20" fillId="5" borderId="3" xfId="0" applyNumberFormat="1" applyFont="1" applyFill="1" applyBorder="1" applyAlignment="1">
      <alignment horizontal="right" vertical="center" wrapText="1"/>
    </xf>
    <xf numFmtId="2" fontId="20" fillId="5" borderId="3" xfId="0" applyNumberFormat="1" applyFont="1" applyFill="1" applyBorder="1" applyAlignment="1">
      <alignment horizontal="right" vertical="center" wrapText="1"/>
    </xf>
    <xf numFmtId="4" fontId="20" fillId="4" borderId="3" xfId="0" applyNumberFormat="1" applyFont="1" applyFill="1" applyBorder="1" applyAlignment="1">
      <alignment horizontal="right" vertical="center" wrapText="1"/>
    </xf>
    <xf numFmtId="2" fontId="20" fillId="4" borderId="3" xfId="0" applyNumberFormat="1" applyFont="1" applyFill="1" applyBorder="1" applyAlignment="1">
      <alignment horizontal="right" vertical="center" wrapText="1"/>
    </xf>
    <xf numFmtId="0" fontId="20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vertical="center" wrapText="1"/>
    </xf>
    <xf numFmtId="4" fontId="20" fillId="2" borderId="3" xfId="0" applyNumberFormat="1" applyFont="1" applyFill="1" applyBorder="1" applyAlignment="1">
      <alignment horizontal="right" vertical="center"/>
    </xf>
    <xf numFmtId="2" fontId="20" fillId="2" borderId="3" xfId="0" applyNumberFormat="1" applyFont="1" applyFill="1" applyBorder="1" applyAlignment="1">
      <alignment horizontal="right" vertical="center" wrapText="1"/>
    </xf>
    <xf numFmtId="4" fontId="20" fillId="2" borderId="3" xfId="0" applyNumberFormat="1" applyFont="1" applyFill="1" applyBorder="1" applyAlignment="1">
      <alignment horizontal="right" vertical="center" wrapText="1"/>
    </xf>
    <xf numFmtId="0" fontId="23" fillId="2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vertical="center" wrapText="1"/>
    </xf>
    <xf numFmtId="4" fontId="23" fillId="2" borderId="3" xfId="0" applyNumberFormat="1" applyFont="1" applyFill="1" applyBorder="1" applyAlignment="1">
      <alignment horizontal="right" vertical="center" wrapText="1"/>
    </xf>
    <xf numFmtId="2" fontId="23" fillId="2" borderId="3" xfId="0" applyNumberFormat="1" applyFont="1" applyFill="1" applyBorder="1" applyAlignment="1">
      <alignment horizontal="right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right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right" vertical="center" wrapText="1"/>
    </xf>
    <xf numFmtId="0" fontId="11" fillId="2" borderId="3" xfId="0" quotePrefix="1" applyFont="1" applyFill="1" applyBorder="1" applyAlignment="1">
      <alignment horizontal="left" vertical="center" wrapText="1"/>
    </xf>
    <xf numFmtId="0" fontId="25" fillId="0" borderId="3" xfId="0" applyFont="1" applyBorder="1"/>
    <xf numFmtId="0" fontId="25" fillId="0" borderId="3" xfId="0" applyFont="1" applyBorder="1" applyAlignment="1">
      <alignment horizontal="left"/>
    </xf>
    <xf numFmtId="0" fontId="26" fillId="0" borderId="3" xfId="0" applyFont="1" applyBorder="1"/>
    <xf numFmtId="0" fontId="26" fillId="0" borderId="3" xfId="0" applyFont="1" applyBorder="1" applyAlignment="1">
      <alignment horizontal="left"/>
    </xf>
    <xf numFmtId="0" fontId="25" fillId="0" borderId="3" xfId="0" applyFont="1" applyBorder="1" applyAlignment="1">
      <alignment wrapText="1"/>
    </xf>
    <xf numFmtId="0" fontId="25" fillId="0" borderId="0" xfId="0" applyFont="1"/>
    <xf numFmtId="4" fontId="4" fillId="2" borderId="0" xfId="0" applyNumberFormat="1" applyFont="1" applyFill="1" applyBorder="1" applyAlignment="1" applyProtection="1">
      <alignment horizontal="center" vertical="center" wrapText="1"/>
    </xf>
    <xf numFmtId="4" fontId="6" fillId="3" borderId="3" xfId="1" applyNumberFormat="1" applyFont="1" applyFill="1" applyBorder="1" applyAlignment="1">
      <alignment horizontal="right"/>
    </xf>
    <xf numFmtId="4" fontId="6" fillId="0" borderId="3" xfId="1" applyNumberFormat="1" applyFont="1" applyFill="1" applyBorder="1" applyAlignment="1">
      <alignment horizontal="right"/>
    </xf>
    <xf numFmtId="4" fontId="6" fillId="0" borderId="3" xfId="1" applyNumberFormat="1" applyFont="1" applyFill="1" applyBorder="1" applyAlignment="1" applyProtection="1">
      <alignment horizontal="right" wrapText="1"/>
    </xf>
    <xf numFmtId="4" fontId="6" fillId="0" borderId="3" xfId="1" applyNumberFormat="1" applyFont="1" applyBorder="1" applyAlignment="1">
      <alignment horizontal="right"/>
    </xf>
    <xf numFmtId="4" fontId="6" fillId="3" borderId="3" xfId="1" applyNumberFormat="1" applyFont="1" applyFill="1" applyBorder="1" applyAlignment="1" applyProtection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25" fillId="0" borderId="3" xfId="0" applyNumberFormat="1" applyFont="1" applyBorder="1"/>
    <xf numFmtId="4" fontId="6" fillId="2" borderId="3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left"/>
    </xf>
    <xf numFmtId="4" fontId="26" fillId="0" borderId="3" xfId="0" applyNumberFormat="1" applyFont="1" applyBorder="1"/>
    <xf numFmtId="4" fontId="9" fillId="2" borderId="3" xfId="0" quotePrefix="1" applyNumberFormat="1" applyFont="1" applyFill="1" applyBorder="1" applyAlignment="1">
      <alignment horizontal="right" vertical="center"/>
    </xf>
    <xf numFmtId="4" fontId="23" fillId="2" borderId="3" xfId="0" applyNumberFormat="1" applyFont="1" applyFill="1" applyBorder="1" applyAlignment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1" fillId="6" borderId="3" xfId="0" applyNumberFormat="1" applyFont="1" applyFill="1" applyBorder="1" applyAlignment="1" applyProtection="1">
      <alignment horizontal="left" vertical="center" wrapText="1"/>
    </xf>
    <xf numFmtId="4" fontId="26" fillId="6" borderId="3" xfId="0" applyNumberFormat="1" applyFont="1" applyFill="1" applyBorder="1"/>
    <xf numFmtId="4" fontId="6" fillId="6" borderId="3" xfId="0" applyNumberFormat="1" applyFont="1" applyFill="1" applyBorder="1" applyAlignment="1">
      <alignment horizontal="right"/>
    </xf>
    <xf numFmtId="4" fontId="25" fillId="6" borderId="3" xfId="0" applyNumberFormat="1" applyFont="1" applyFill="1" applyBorder="1"/>
    <xf numFmtId="4" fontId="3" fillId="6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0" fillId="6" borderId="3" xfId="0" applyNumberFormat="1" applyFill="1" applyBorder="1"/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3" borderId="2" xfId="0" quotePrefix="1" applyNumberFormat="1" applyFont="1" applyFill="1" applyBorder="1" applyAlignment="1" applyProtection="1">
      <alignment horizontal="left" vertical="center" wrapText="1"/>
    </xf>
    <xf numFmtId="0" fontId="11" fillId="3" borderId="4" xfId="0" quotePrefix="1" applyNumberFormat="1" applyFont="1" applyFill="1" applyBorder="1" applyAlignment="1" applyProtection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4" fillId="0" borderId="2" xfId="0" quotePrefix="1" applyFont="1" applyBorder="1" applyAlignment="1">
      <alignment horizontal="center" wrapText="1"/>
    </xf>
    <xf numFmtId="0" fontId="14" fillId="0" borderId="4" xfId="0" quotePrefix="1" applyFont="1" applyBorder="1" applyAlignment="1">
      <alignment horizont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8" fillId="2" borderId="5" xfId="0" applyNumberFormat="1" applyFont="1" applyFill="1" applyBorder="1" applyAlignment="1" applyProtection="1">
      <alignment horizontal="left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2" xfId="0" quotePrefix="1" applyNumberFormat="1" applyFont="1" applyFill="1" applyBorder="1" applyAlignment="1" applyProtection="1">
      <alignment horizontal="left" vertical="center" wrapText="1"/>
    </xf>
    <xf numFmtId="0" fontId="11" fillId="0" borderId="4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1" fillId="0" borderId="2" xfId="0" quotePrefix="1" applyFont="1" applyBorder="1" applyAlignment="1">
      <alignment horizontal="left" vertical="center"/>
    </xf>
    <xf numFmtId="0" fontId="11" fillId="0" borderId="4" xfId="0" quotePrefix="1" applyFont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0" borderId="1" xfId="0" quotePrefix="1" applyFont="1" applyFill="1" applyBorder="1" applyAlignment="1">
      <alignment horizontal="left" vertical="center"/>
    </xf>
    <xf numFmtId="0" fontId="11" fillId="0" borderId="2" xfId="0" quotePrefix="1" applyFont="1" applyFill="1" applyBorder="1" applyAlignment="1">
      <alignment horizontal="left" vertical="center"/>
    </xf>
    <xf numFmtId="0" fontId="11" fillId="0" borderId="4" xfId="0" quotePrefix="1" applyFont="1" applyFill="1" applyBorder="1" applyAlignment="1">
      <alignment horizontal="left" vertical="center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11" fillId="3" borderId="2" xfId="0" applyNumberFormat="1" applyFont="1" applyFill="1" applyBorder="1" applyAlignment="1" applyProtection="1">
      <alignment horizontal="left" vertical="center" wrapText="1"/>
    </xf>
    <xf numFmtId="0" fontId="11" fillId="3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0" fillId="4" borderId="3" xfId="0" applyFont="1" applyFill="1" applyBorder="1" applyAlignment="1">
      <alignment vertical="center" wrapText="1"/>
    </xf>
    <xf numFmtId="0" fontId="20" fillId="5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vertical="center" wrapText="1"/>
    </xf>
    <xf numFmtId="0" fontId="22" fillId="5" borderId="3" xfId="0" applyFont="1" applyFill="1" applyBorder="1" applyAlignment="1">
      <alignment vertical="center" wrapText="1"/>
    </xf>
  </cellXfs>
  <cellStyles count="3">
    <cellStyle name="Normalno" xfId="0" builtinId="0"/>
    <cellStyle name="Normalno 2" xfId="2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5"/>
  <sheetViews>
    <sheetView topLeftCell="A2" workbookViewId="0">
      <selection activeCell="I24" sqref="I24"/>
    </sheetView>
  </sheetViews>
  <sheetFormatPr defaultRowHeight="15" x14ac:dyDescent="0.25"/>
  <cols>
    <col min="6" max="9" width="25.28515625" customWidth="1"/>
    <col min="10" max="11" width="15.7109375" customWidth="1"/>
  </cols>
  <sheetData>
    <row r="1" spans="1:12" ht="45" hidden="1" customHeight="1" x14ac:dyDescent="0.25">
      <c r="A1" s="105"/>
      <c r="B1" s="105"/>
      <c r="C1" s="105"/>
      <c r="D1" s="105"/>
      <c r="E1" s="105"/>
      <c r="F1" s="105"/>
      <c r="G1" s="105"/>
      <c r="H1" s="105"/>
      <c r="I1" s="90"/>
      <c r="J1" s="90"/>
      <c r="K1" s="90"/>
      <c r="L1" s="91"/>
    </row>
    <row r="2" spans="1:12" ht="29.25" customHeight="1" x14ac:dyDescent="0.25">
      <c r="A2" s="91"/>
      <c r="B2" s="38"/>
      <c r="C2" s="104" t="s">
        <v>204</v>
      </c>
      <c r="D2" s="104"/>
      <c r="E2" s="104"/>
      <c r="F2" s="104"/>
      <c r="G2" s="104"/>
      <c r="H2" s="104"/>
      <c r="I2" s="104"/>
      <c r="J2" s="104"/>
      <c r="K2" s="104"/>
      <c r="L2" s="104"/>
    </row>
    <row r="3" spans="1:12" ht="15.75" customHeight="1" x14ac:dyDescent="0.25">
      <c r="A3" s="91"/>
      <c r="B3" s="104" t="s">
        <v>10</v>
      </c>
      <c r="C3" s="104"/>
      <c r="D3" s="104"/>
      <c r="E3" s="104"/>
      <c r="F3" s="104"/>
      <c r="G3" s="104"/>
      <c r="H3" s="104"/>
      <c r="I3" s="104"/>
      <c r="J3" s="104"/>
      <c r="K3" s="104"/>
      <c r="L3" s="93"/>
    </row>
    <row r="4" spans="1:12" ht="36" customHeight="1" x14ac:dyDescent="0.25">
      <c r="A4" s="91"/>
      <c r="B4" s="110"/>
      <c r="C4" s="110"/>
      <c r="D4" s="110"/>
      <c r="E4" s="38"/>
      <c r="F4" s="38"/>
      <c r="G4" s="38"/>
      <c r="H4" s="38"/>
      <c r="I4" s="92"/>
      <c r="J4" s="92"/>
      <c r="K4" s="94"/>
      <c r="L4" s="93"/>
    </row>
    <row r="5" spans="1:12" ht="18" customHeight="1" x14ac:dyDescent="0.25">
      <c r="A5" s="91"/>
      <c r="B5" s="104" t="s">
        <v>55</v>
      </c>
      <c r="C5" s="104"/>
      <c r="D5" s="104"/>
      <c r="E5" s="104"/>
      <c r="F5" s="104"/>
      <c r="G5" s="104"/>
      <c r="H5" s="104"/>
      <c r="I5" s="104"/>
      <c r="J5" s="104"/>
      <c r="K5" s="104"/>
      <c r="L5" s="93"/>
    </row>
    <row r="6" spans="1:12" ht="18" customHeight="1" x14ac:dyDescent="0.25">
      <c r="B6" s="90"/>
      <c r="C6" s="95"/>
      <c r="D6" s="95"/>
      <c r="E6" s="95"/>
      <c r="F6" s="95"/>
      <c r="G6" s="95"/>
      <c r="H6" s="95"/>
      <c r="I6" s="95"/>
      <c r="J6" s="95"/>
      <c r="K6" s="94"/>
      <c r="L6" s="93"/>
    </row>
    <row r="7" spans="1:12" x14ac:dyDescent="0.25">
      <c r="B7" s="125" t="s">
        <v>56</v>
      </c>
      <c r="C7" s="125"/>
      <c r="D7" s="125"/>
      <c r="E7" s="125"/>
      <c r="F7" s="125"/>
      <c r="G7" s="40"/>
      <c r="H7" s="40"/>
      <c r="I7" s="40"/>
      <c r="J7" s="41"/>
      <c r="K7" s="39"/>
    </row>
    <row r="8" spans="1:12" ht="25.5" customHeight="1" x14ac:dyDescent="0.25">
      <c r="B8" s="114" t="s">
        <v>6</v>
      </c>
      <c r="C8" s="115"/>
      <c r="D8" s="115"/>
      <c r="E8" s="115"/>
      <c r="F8" s="116"/>
      <c r="G8" s="21" t="s">
        <v>207</v>
      </c>
      <c r="H8" s="1" t="s">
        <v>208</v>
      </c>
      <c r="I8" s="21" t="s">
        <v>209</v>
      </c>
      <c r="J8" s="1" t="s">
        <v>15</v>
      </c>
      <c r="K8" s="1" t="s">
        <v>46</v>
      </c>
    </row>
    <row r="9" spans="1:12" s="24" customFormat="1" ht="11.25" x14ac:dyDescent="0.2">
      <c r="B9" s="117">
        <v>1</v>
      </c>
      <c r="C9" s="118"/>
      <c r="D9" s="118"/>
      <c r="E9" s="118"/>
      <c r="F9" s="119"/>
      <c r="G9" s="23">
        <v>2</v>
      </c>
      <c r="H9" s="22">
        <v>3</v>
      </c>
      <c r="I9" s="22">
        <v>4</v>
      </c>
      <c r="J9" s="22" t="s">
        <v>196</v>
      </c>
      <c r="K9" s="22" t="s">
        <v>195</v>
      </c>
    </row>
    <row r="10" spans="1:12" ht="15" customHeight="1" x14ac:dyDescent="0.25">
      <c r="B10" s="136" t="s">
        <v>0</v>
      </c>
      <c r="C10" s="137"/>
      <c r="D10" s="137"/>
      <c r="E10" s="137"/>
      <c r="F10" s="138"/>
      <c r="G10" s="78">
        <f>SUM(G11+G12)</f>
        <v>1162531.93</v>
      </c>
      <c r="H10" s="78">
        <v>2941736.6</v>
      </c>
      <c r="I10" s="78">
        <f>I11+I12</f>
        <v>1268235.58</v>
      </c>
      <c r="J10" s="78">
        <f>SUM(I10/G10)*100</f>
        <v>109.0925373550815</v>
      </c>
      <c r="K10" s="78">
        <f t="shared" ref="K10:K16" si="0">SUM(I10/H10)*100</f>
        <v>43.111799336487159</v>
      </c>
    </row>
    <row r="11" spans="1:12" ht="15" customHeight="1" x14ac:dyDescent="0.25">
      <c r="B11" s="120" t="s">
        <v>48</v>
      </c>
      <c r="C11" s="121"/>
      <c r="D11" s="121"/>
      <c r="E11" s="121"/>
      <c r="F11" s="122"/>
      <c r="G11" s="87">
        <v>1162531.93</v>
      </c>
      <c r="H11" s="79">
        <v>2941736.5</v>
      </c>
      <c r="I11" s="87">
        <v>1268235.58</v>
      </c>
      <c r="J11" s="79">
        <f>SUM(I11/G11)*100</f>
        <v>109.0925373550815</v>
      </c>
      <c r="K11" s="79">
        <f t="shared" si="0"/>
        <v>43.111800802009292</v>
      </c>
    </row>
    <row r="12" spans="1:12" x14ac:dyDescent="0.25">
      <c r="B12" s="133" t="s">
        <v>53</v>
      </c>
      <c r="C12" s="134"/>
      <c r="D12" s="134"/>
      <c r="E12" s="134"/>
      <c r="F12" s="135"/>
      <c r="G12" s="79">
        <v>0</v>
      </c>
      <c r="H12" s="79">
        <v>0</v>
      </c>
      <c r="I12" s="79">
        <v>0</v>
      </c>
      <c r="J12" s="79"/>
      <c r="K12" s="79" t="e">
        <f t="shared" si="0"/>
        <v>#DIV/0!</v>
      </c>
    </row>
    <row r="13" spans="1:12" x14ac:dyDescent="0.25">
      <c r="B13" s="17" t="s">
        <v>1</v>
      </c>
      <c r="C13" s="34"/>
      <c r="D13" s="34"/>
      <c r="E13" s="34"/>
      <c r="F13" s="34"/>
      <c r="G13" s="78">
        <f>SUM(G14+G15)</f>
        <v>1155417.57</v>
      </c>
      <c r="H13" s="78">
        <v>2968624.11</v>
      </c>
      <c r="I13" s="78">
        <f>I14+I15</f>
        <v>1439323.9000000001</v>
      </c>
      <c r="J13" s="79">
        <f>SUM(I13/G13)*100</f>
        <v>124.57175114621116</v>
      </c>
      <c r="K13" s="78">
        <f t="shared" si="0"/>
        <v>48.48454525285117</v>
      </c>
    </row>
    <row r="14" spans="1:12" ht="15" customHeight="1" x14ac:dyDescent="0.25">
      <c r="B14" s="126" t="s">
        <v>49</v>
      </c>
      <c r="C14" s="127"/>
      <c r="D14" s="127"/>
      <c r="E14" s="127"/>
      <c r="F14" s="128"/>
      <c r="G14" s="79">
        <v>1153700.83</v>
      </c>
      <c r="H14" s="79">
        <v>2943944.48</v>
      </c>
      <c r="I14" s="79">
        <v>1434245.57</v>
      </c>
      <c r="J14" s="79">
        <f>SUM(I14/G14)*100</f>
        <v>124.31694012042966</v>
      </c>
      <c r="K14" s="80">
        <f t="shared" si="0"/>
        <v>48.71849927006776</v>
      </c>
    </row>
    <row r="15" spans="1:12" x14ac:dyDescent="0.25">
      <c r="B15" s="129" t="s">
        <v>50</v>
      </c>
      <c r="C15" s="130"/>
      <c r="D15" s="130"/>
      <c r="E15" s="130"/>
      <c r="F15" s="131"/>
      <c r="G15" s="81">
        <v>1716.74</v>
      </c>
      <c r="H15" s="81">
        <v>24679.63</v>
      </c>
      <c r="I15" s="81">
        <v>5078.33</v>
      </c>
      <c r="J15" s="79">
        <f>SUM(I15/G15)*100</f>
        <v>295.81241189696755</v>
      </c>
      <c r="K15" s="80">
        <f t="shared" si="0"/>
        <v>20.577010271223674</v>
      </c>
    </row>
    <row r="16" spans="1:12" ht="15" customHeight="1" x14ac:dyDescent="0.25">
      <c r="B16" s="107" t="s">
        <v>57</v>
      </c>
      <c r="C16" s="108"/>
      <c r="D16" s="108"/>
      <c r="E16" s="108"/>
      <c r="F16" s="109"/>
      <c r="G16" s="82">
        <f>SUM(G10-G13)</f>
        <v>7114.3599999998696</v>
      </c>
      <c r="H16" s="78">
        <f>H10-H13</f>
        <v>-26887.509999999776</v>
      </c>
      <c r="I16" s="82">
        <f>I10-I13</f>
        <v>-171088.32000000007</v>
      </c>
      <c r="J16" s="79">
        <f>SUM(I16/G16)*100</f>
        <v>-2404.8307929315242</v>
      </c>
      <c r="K16" s="82">
        <f t="shared" si="0"/>
        <v>636.31150671818068</v>
      </c>
    </row>
    <row r="17" spans="1:42" ht="18" x14ac:dyDescent="0.25">
      <c r="B17" s="38"/>
      <c r="C17" s="42"/>
      <c r="D17" s="42"/>
      <c r="E17" s="42"/>
      <c r="F17" s="42"/>
      <c r="G17" s="77"/>
      <c r="H17" s="42"/>
      <c r="I17" s="43"/>
      <c r="J17" s="43"/>
      <c r="K17" s="43"/>
    </row>
    <row r="18" spans="1:42" ht="18" customHeight="1" x14ac:dyDescent="0.25">
      <c r="B18" s="125" t="s">
        <v>58</v>
      </c>
      <c r="C18" s="125"/>
      <c r="D18" s="125"/>
      <c r="E18" s="125"/>
      <c r="F18" s="125"/>
      <c r="G18" s="42"/>
      <c r="H18" s="42"/>
      <c r="I18" s="43"/>
      <c r="J18" s="43"/>
      <c r="K18" s="43"/>
    </row>
    <row r="19" spans="1:42" ht="25.5" customHeight="1" x14ac:dyDescent="0.25">
      <c r="B19" s="114" t="s">
        <v>6</v>
      </c>
      <c r="C19" s="115"/>
      <c r="D19" s="115"/>
      <c r="E19" s="115"/>
      <c r="F19" s="116"/>
      <c r="G19" s="21" t="s">
        <v>199</v>
      </c>
      <c r="H19" s="1" t="s">
        <v>197</v>
      </c>
      <c r="I19" s="21" t="s">
        <v>198</v>
      </c>
      <c r="J19" s="1" t="s">
        <v>15</v>
      </c>
      <c r="K19" s="1" t="s">
        <v>46</v>
      </c>
    </row>
    <row r="20" spans="1:42" s="24" customFormat="1" x14ac:dyDescent="0.25">
      <c r="B20" s="117">
        <v>1</v>
      </c>
      <c r="C20" s="118"/>
      <c r="D20" s="118"/>
      <c r="E20" s="118"/>
      <c r="F20" s="119"/>
      <c r="G20" s="23">
        <v>2</v>
      </c>
      <c r="H20" s="22">
        <v>3</v>
      </c>
      <c r="I20" s="22">
        <v>4</v>
      </c>
      <c r="J20" s="22" t="s">
        <v>196</v>
      </c>
      <c r="K20" s="22" t="s">
        <v>195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ht="15.75" customHeight="1" x14ac:dyDescent="0.25">
      <c r="A21" s="24"/>
      <c r="B21" s="120" t="s">
        <v>51</v>
      </c>
      <c r="C21" s="121"/>
      <c r="D21" s="121"/>
      <c r="E21" s="121"/>
      <c r="F21" s="122"/>
      <c r="G21" s="81"/>
      <c r="H21" s="81"/>
      <c r="I21" s="81"/>
      <c r="J21" s="81"/>
      <c r="K21" s="81"/>
    </row>
    <row r="22" spans="1:42" ht="15" customHeight="1" x14ac:dyDescent="0.25">
      <c r="A22" s="24"/>
      <c r="B22" s="120" t="s">
        <v>52</v>
      </c>
      <c r="C22" s="121"/>
      <c r="D22" s="121"/>
      <c r="E22" s="121"/>
      <c r="F22" s="122"/>
      <c r="G22" s="81"/>
      <c r="H22" s="81"/>
      <c r="I22" s="81"/>
      <c r="J22" s="81"/>
      <c r="K22" s="81"/>
    </row>
    <row r="23" spans="1:42" s="35" customFormat="1" ht="15" customHeight="1" x14ac:dyDescent="0.25">
      <c r="A23" s="24"/>
      <c r="B23" s="111" t="s">
        <v>54</v>
      </c>
      <c r="C23" s="112"/>
      <c r="D23" s="112"/>
      <c r="E23" s="112"/>
      <c r="F23" s="113"/>
      <c r="G23" s="78"/>
      <c r="H23" s="78"/>
      <c r="I23" s="78"/>
      <c r="J23" s="78"/>
      <c r="K23" s="78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35" customFormat="1" ht="15" customHeight="1" x14ac:dyDescent="0.25">
      <c r="A24" s="24"/>
      <c r="B24" s="111" t="s">
        <v>59</v>
      </c>
      <c r="C24" s="112"/>
      <c r="D24" s="112"/>
      <c r="E24" s="112"/>
      <c r="F24" s="113"/>
      <c r="G24" s="78">
        <v>17765.87</v>
      </c>
      <c r="H24" s="78">
        <v>26887.51</v>
      </c>
      <c r="I24" s="78">
        <v>-171088.32</v>
      </c>
      <c r="J24" s="78">
        <f>SUM(I24/G24)*100</f>
        <v>-963.01684071762338</v>
      </c>
      <c r="K24" s="78">
        <f>SUM(I24/H24)*100</f>
        <v>-636.31150671817511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ht="15" customHeight="1" x14ac:dyDescent="0.25">
      <c r="A25" s="24"/>
      <c r="B25" s="107" t="s">
        <v>60</v>
      </c>
      <c r="C25" s="108"/>
      <c r="D25" s="108"/>
      <c r="E25" s="108"/>
      <c r="F25" s="109"/>
      <c r="G25" s="78">
        <v>17765.87</v>
      </c>
      <c r="H25" s="78">
        <v>26887.51</v>
      </c>
      <c r="I25" s="78">
        <v>-171088.32</v>
      </c>
      <c r="J25" s="78">
        <f>SUM(I25/G25)*100</f>
        <v>-963.01684071762338</v>
      </c>
      <c r="K25" s="78">
        <f>SUM(I25/H25)*100</f>
        <v>-636.31150671817511</v>
      </c>
    </row>
    <row r="26" spans="1:42" ht="15.75" x14ac:dyDescent="0.25">
      <c r="B26" s="44"/>
      <c r="C26" s="45"/>
      <c r="D26" s="45"/>
      <c r="E26" s="45"/>
      <c r="F26" s="45"/>
      <c r="G26" s="46"/>
      <c r="H26" s="46"/>
      <c r="I26" s="46"/>
      <c r="J26" s="46"/>
      <c r="K26" s="39"/>
    </row>
    <row r="27" spans="1:42" ht="15.75" x14ac:dyDescent="0.25">
      <c r="B27" s="123" t="s">
        <v>63</v>
      </c>
      <c r="C27" s="123"/>
      <c r="D27" s="123"/>
      <c r="E27" s="123"/>
      <c r="F27" s="123"/>
      <c r="G27" s="123"/>
      <c r="H27" s="123"/>
      <c r="I27" s="123"/>
      <c r="J27" s="123"/>
      <c r="K27" s="123"/>
    </row>
    <row r="28" spans="1:42" ht="15.75" x14ac:dyDescent="0.25">
      <c r="B28" s="13"/>
      <c r="C28" s="14"/>
      <c r="D28" s="14"/>
      <c r="E28" s="14"/>
      <c r="F28" s="14"/>
      <c r="G28" s="15"/>
      <c r="H28" s="15"/>
      <c r="I28" s="15"/>
      <c r="J28" s="15"/>
    </row>
    <row r="29" spans="1:42" ht="15" customHeight="1" x14ac:dyDescent="0.25">
      <c r="B29" s="132"/>
      <c r="C29" s="132"/>
      <c r="D29" s="132"/>
      <c r="E29" s="132"/>
      <c r="F29" s="132"/>
      <c r="G29" s="132"/>
      <c r="H29" s="132"/>
      <c r="I29" s="132"/>
      <c r="J29" s="132"/>
      <c r="K29" s="132"/>
    </row>
    <row r="30" spans="1:42" x14ac:dyDescent="0.25">
      <c r="B30" s="33"/>
      <c r="C30" s="33"/>
      <c r="D30" s="33"/>
      <c r="E30" s="33"/>
      <c r="F30" s="33"/>
      <c r="G30" s="33"/>
      <c r="H30" s="33"/>
      <c r="I30" s="33"/>
      <c r="J30" s="33"/>
    </row>
    <row r="31" spans="1:42" ht="15" customHeight="1" x14ac:dyDescent="0.25">
      <c r="B31" s="132"/>
      <c r="C31" s="132"/>
      <c r="D31" s="132"/>
      <c r="E31" s="132"/>
      <c r="F31" s="132"/>
      <c r="G31" s="132"/>
      <c r="H31" s="132"/>
      <c r="I31" s="132"/>
      <c r="J31" s="132"/>
      <c r="K31" s="132"/>
    </row>
    <row r="32" spans="1:42" ht="36.75" customHeight="1" x14ac:dyDescent="0.25">
      <c r="B32" s="132"/>
      <c r="C32" s="132"/>
      <c r="D32" s="132"/>
      <c r="E32" s="132"/>
      <c r="F32" s="132"/>
      <c r="G32" s="132"/>
      <c r="H32" s="132"/>
      <c r="I32" s="132"/>
      <c r="J32" s="132"/>
      <c r="K32" s="132"/>
    </row>
    <row r="33" spans="2:11" x14ac:dyDescent="0.25">
      <c r="B33" s="124"/>
      <c r="C33" s="124"/>
      <c r="D33" s="124"/>
      <c r="E33" s="124"/>
      <c r="F33" s="124"/>
      <c r="G33" s="124"/>
      <c r="H33" s="124"/>
      <c r="I33" s="124"/>
      <c r="J33" s="124"/>
    </row>
    <row r="34" spans="2:11" ht="15" customHeight="1" x14ac:dyDescent="0.25">
      <c r="B34" s="106"/>
      <c r="C34" s="106"/>
      <c r="D34" s="106"/>
      <c r="E34" s="106"/>
      <c r="F34" s="106"/>
      <c r="G34" s="106"/>
      <c r="H34" s="106"/>
      <c r="I34" s="106"/>
      <c r="J34" s="106"/>
      <c r="K34" s="106"/>
    </row>
    <row r="35" spans="2:11" x14ac:dyDescent="0.25">
      <c r="B35" s="106"/>
      <c r="C35" s="106"/>
      <c r="D35" s="106"/>
      <c r="E35" s="106"/>
      <c r="F35" s="106"/>
      <c r="G35" s="106"/>
      <c r="H35" s="106"/>
      <c r="I35" s="106"/>
      <c r="J35" s="106"/>
      <c r="K35" s="106"/>
    </row>
  </sheetData>
  <mergeCells count="28">
    <mergeCell ref="B7:F7"/>
    <mergeCell ref="B8:F8"/>
    <mergeCell ref="G33:J33"/>
    <mergeCell ref="B14:F14"/>
    <mergeCell ref="B15:F15"/>
    <mergeCell ref="B29:K29"/>
    <mergeCell ref="B31:K32"/>
    <mergeCell ref="B12:F12"/>
    <mergeCell ref="B18:F18"/>
    <mergeCell ref="B9:F9"/>
    <mergeCell ref="B10:F10"/>
    <mergeCell ref="B11:F11"/>
    <mergeCell ref="C2:L2"/>
    <mergeCell ref="A1:H1"/>
    <mergeCell ref="B34:K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K27"/>
    <mergeCell ref="B3:K3"/>
    <mergeCell ref="B5:K5"/>
    <mergeCell ref="B33:F33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99"/>
  <sheetViews>
    <sheetView workbookViewId="0">
      <selection activeCell="I100" sqref="I10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8.85546875" customWidth="1"/>
    <col min="7" max="9" width="25.28515625" customWidth="1"/>
    <col min="10" max="11" width="15.7109375" customWidth="1"/>
  </cols>
  <sheetData>
    <row r="1" spans="2:11" ht="18" customHeight="1" x14ac:dyDescent="0.25">
      <c r="B1" s="16"/>
      <c r="C1" s="16"/>
      <c r="D1" s="16"/>
      <c r="E1" s="16"/>
      <c r="F1" s="16"/>
      <c r="G1" s="16"/>
      <c r="H1" s="16"/>
      <c r="I1" s="16"/>
      <c r="J1" s="16"/>
    </row>
    <row r="2" spans="2:11" ht="15.75" customHeight="1" x14ac:dyDescent="0.25">
      <c r="B2" s="142" t="s">
        <v>10</v>
      </c>
      <c r="C2" s="142"/>
      <c r="D2" s="142"/>
      <c r="E2" s="142"/>
      <c r="F2" s="142"/>
      <c r="G2" s="142"/>
      <c r="H2" s="142"/>
      <c r="I2" s="142"/>
      <c r="J2" s="142"/>
      <c r="K2" s="142"/>
    </row>
    <row r="3" spans="2:11" ht="18" customHeight="1" x14ac:dyDescent="0.25">
      <c r="B3" s="16"/>
      <c r="C3" s="16"/>
      <c r="D3" s="16"/>
      <c r="E3" s="16"/>
      <c r="F3" s="16"/>
      <c r="G3" s="16"/>
      <c r="H3" s="16"/>
      <c r="I3" s="2"/>
      <c r="J3" s="2"/>
    </row>
    <row r="4" spans="2:11" ht="18" customHeight="1" x14ac:dyDescent="0.25">
      <c r="B4" s="142" t="s">
        <v>61</v>
      </c>
      <c r="C4" s="142"/>
      <c r="D4" s="142"/>
      <c r="E4" s="142"/>
      <c r="F4" s="142"/>
      <c r="G4" s="142"/>
      <c r="H4" s="142"/>
      <c r="I4" s="142"/>
      <c r="J4" s="142"/>
      <c r="K4" s="142"/>
    </row>
    <row r="5" spans="2:11" ht="18" customHeight="1" x14ac:dyDescent="0.25">
      <c r="B5" s="16"/>
      <c r="C5" s="16"/>
      <c r="D5" s="16"/>
      <c r="E5" s="16"/>
      <c r="F5" s="16"/>
      <c r="G5" s="16"/>
      <c r="H5" s="16"/>
      <c r="I5" s="2"/>
      <c r="J5" s="2"/>
    </row>
    <row r="6" spans="2:11" ht="15.75" customHeight="1" x14ac:dyDescent="0.25">
      <c r="B6" s="142" t="s">
        <v>16</v>
      </c>
      <c r="C6" s="142"/>
      <c r="D6" s="142"/>
      <c r="E6" s="142"/>
      <c r="F6" s="142"/>
      <c r="G6" s="142"/>
      <c r="H6" s="142"/>
      <c r="I6" s="142"/>
      <c r="J6" s="142"/>
      <c r="K6" s="142"/>
    </row>
    <row r="7" spans="2:11" ht="18" customHeight="1" x14ac:dyDescent="0.25">
      <c r="B7" s="16"/>
      <c r="C7" s="16"/>
      <c r="D7" s="16"/>
      <c r="E7" s="16"/>
      <c r="F7" s="16"/>
      <c r="G7" s="16"/>
      <c r="H7" s="16"/>
      <c r="I7" s="2"/>
      <c r="J7" s="2"/>
    </row>
    <row r="8" spans="2:11" ht="25.5" customHeight="1" x14ac:dyDescent="0.25">
      <c r="B8" s="139" t="s">
        <v>6</v>
      </c>
      <c r="C8" s="140"/>
      <c r="D8" s="140"/>
      <c r="E8" s="140"/>
      <c r="F8" s="141"/>
      <c r="G8" s="36" t="s">
        <v>200</v>
      </c>
      <c r="H8" s="36" t="s">
        <v>205</v>
      </c>
      <c r="I8" s="36" t="s">
        <v>206</v>
      </c>
      <c r="J8" s="36" t="s">
        <v>15</v>
      </c>
      <c r="K8" s="36" t="s">
        <v>46</v>
      </c>
    </row>
    <row r="9" spans="2:11" ht="16.5" customHeight="1" x14ac:dyDescent="0.25">
      <c r="B9" s="139">
        <v>1</v>
      </c>
      <c r="C9" s="140"/>
      <c r="D9" s="140"/>
      <c r="E9" s="140"/>
      <c r="F9" s="141"/>
      <c r="G9" s="36">
        <v>2</v>
      </c>
      <c r="H9" s="36">
        <v>3</v>
      </c>
      <c r="I9" s="36">
        <v>4</v>
      </c>
      <c r="J9" s="36" t="s">
        <v>196</v>
      </c>
      <c r="K9" s="36" t="s">
        <v>195</v>
      </c>
    </row>
    <row r="10" spans="2:11" ht="15" customHeight="1" x14ac:dyDescent="0.25">
      <c r="B10" s="5"/>
      <c r="C10" s="5"/>
      <c r="D10" s="5"/>
      <c r="E10" s="5"/>
      <c r="F10" s="5" t="s">
        <v>19</v>
      </c>
      <c r="G10" s="87">
        <f>SUM(G11+G32)</f>
        <v>1162531.9300000002</v>
      </c>
      <c r="H10" s="85">
        <f>H11+H32</f>
        <v>2968624.1099999994</v>
      </c>
      <c r="I10" s="87">
        <v>1268235.58</v>
      </c>
      <c r="J10" s="84">
        <f t="shared" ref="J10:J15" si="0">SUM(I10/G10)*100</f>
        <v>109.09253735508149</v>
      </c>
      <c r="K10" s="84">
        <f t="shared" ref="K10:K32" si="1">SUM(I10/H10)*100</f>
        <v>42.721325873756385</v>
      </c>
    </row>
    <row r="11" spans="2:11" ht="15.75" customHeight="1" x14ac:dyDescent="0.25">
      <c r="B11" s="5">
        <v>6</v>
      </c>
      <c r="C11" s="5"/>
      <c r="D11" s="5"/>
      <c r="E11" s="5"/>
      <c r="F11" s="5" t="s">
        <v>2</v>
      </c>
      <c r="G11" s="87">
        <f>SUM(G12+G18+G21+G28)</f>
        <v>1162531.9300000002</v>
      </c>
      <c r="H11" s="85">
        <f>H12+H18+H21+H28</f>
        <v>2941736.5999999996</v>
      </c>
      <c r="I11" s="87">
        <v>1268235.58</v>
      </c>
      <c r="J11" s="84">
        <f t="shared" si="0"/>
        <v>109.09253735508149</v>
      </c>
      <c r="K11" s="84">
        <f t="shared" si="1"/>
        <v>43.111799336487174</v>
      </c>
    </row>
    <row r="12" spans="2:11" ht="22.5" customHeight="1" x14ac:dyDescent="0.25">
      <c r="B12" s="5"/>
      <c r="C12" s="5">
        <v>63</v>
      </c>
      <c r="D12" s="10"/>
      <c r="E12" s="10"/>
      <c r="F12" s="5" t="s">
        <v>20</v>
      </c>
      <c r="G12" s="87">
        <f>SUM(G13+G16)</f>
        <v>1078258.72</v>
      </c>
      <c r="H12" s="98">
        <f>H13+H16</f>
        <v>2759507.52</v>
      </c>
      <c r="I12" s="84">
        <v>1159854.29</v>
      </c>
      <c r="J12" s="84">
        <f t="shared" si="0"/>
        <v>107.56734617458044</v>
      </c>
      <c r="K12" s="84">
        <f t="shared" si="1"/>
        <v>42.031205988523638</v>
      </c>
    </row>
    <row r="13" spans="2:11" ht="23.25" customHeight="1" x14ac:dyDescent="0.25">
      <c r="B13" s="6"/>
      <c r="C13" s="6"/>
      <c r="D13" s="20">
        <v>636</v>
      </c>
      <c r="E13" s="6"/>
      <c r="F13" s="70" t="s">
        <v>119</v>
      </c>
      <c r="G13" s="84">
        <v>1072300.72</v>
      </c>
      <c r="H13" s="101">
        <v>2753341.86</v>
      </c>
      <c r="I13" s="84">
        <v>1159854.29</v>
      </c>
      <c r="J13" s="84">
        <f t="shared" si="0"/>
        <v>108.16502016337357</v>
      </c>
      <c r="K13" s="84">
        <f t="shared" si="1"/>
        <v>42.125328018657306</v>
      </c>
    </row>
    <row r="14" spans="2:11" ht="27.75" customHeight="1" x14ac:dyDescent="0.25">
      <c r="B14" s="6"/>
      <c r="C14" s="6"/>
      <c r="D14" s="7"/>
      <c r="E14" s="7">
        <v>6361</v>
      </c>
      <c r="F14" s="26" t="s">
        <v>120</v>
      </c>
      <c r="G14" s="84">
        <v>1072300.72</v>
      </c>
      <c r="H14" s="83">
        <v>2752014.53</v>
      </c>
      <c r="I14" s="84">
        <v>1159854.29</v>
      </c>
      <c r="J14" s="84">
        <f t="shared" si="0"/>
        <v>108.16502016337357</v>
      </c>
      <c r="K14" s="84">
        <f t="shared" si="1"/>
        <v>42.145645575497745</v>
      </c>
    </row>
    <row r="15" spans="2:11" ht="26.25" customHeight="1" x14ac:dyDescent="0.25">
      <c r="B15" s="6"/>
      <c r="C15" s="6"/>
      <c r="D15" s="7"/>
      <c r="E15" s="7">
        <v>6362</v>
      </c>
      <c r="F15" s="26" t="s">
        <v>121</v>
      </c>
      <c r="G15" s="84">
        <v>0</v>
      </c>
      <c r="H15" s="83">
        <v>0</v>
      </c>
      <c r="I15" s="84">
        <v>0</v>
      </c>
      <c r="J15" s="84" t="e">
        <f t="shared" si="0"/>
        <v>#DIV/0!</v>
      </c>
      <c r="K15" s="84" t="e">
        <f t="shared" si="1"/>
        <v>#DIV/0!</v>
      </c>
    </row>
    <row r="16" spans="2:11" ht="27.75" customHeight="1" x14ac:dyDescent="0.25">
      <c r="B16" s="6"/>
      <c r="C16" s="6"/>
      <c r="D16" s="20">
        <v>638</v>
      </c>
      <c r="E16" s="6"/>
      <c r="F16" s="70" t="s">
        <v>181</v>
      </c>
      <c r="G16" s="84">
        <v>5958</v>
      </c>
      <c r="H16" s="100">
        <v>6165.66</v>
      </c>
      <c r="I16" s="84">
        <v>0</v>
      </c>
      <c r="J16" s="84">
        <v>0</v>
      </c>
      <c r="K16" s="84">
        <f t="shared" si="1"/>
        <v>0</v>
      </c>
    </row>
    <row r="17" spans="2:11" ht="30" customHeight="1" x14ac:dyDescent="0.25">
      <c r="B17" s="6"/>
      <c r="C17" s="6"/>
      <c r="D17" s="7"/>
      <c r="E17" s="7">
        <v>6381</v>
      </c>
      <c r="F17" s="26" t="s">
        <v>180</v>
      </c>
      <c r="G17" s="84">
        <v>5958</v>
      </c>
      <c r="H17" s="83">
        <v>6165.66</v>
      </c>
      <c r="I17" s="84">
        <v>0</v>
      </c>
      <c r="J17" s="84">
        <v>0</v>
      </c>
      <c r="K17" s="84">
        <f t="shared" si="1"/>
        <v>0</v>
      </c>
    </row>
    <row r="18" spans="2:11" ht="27" customHeight="1" x14ac:dyDescent="0.25">
      <c r="B18" s="6"/>
      <c r="C18" s="20">
        <v>65</v>
      </c>
      <c r="D18" s="7"/>
      <c r="E18" s="7"/>
      <c r="F18" s="5" t="s">
        <v>122</v>
      </c>
      <c r="G18" s="87">
        <v>2352.12</v>
      </c>
      <c r="H18" s="98">
        <v>7280.86</v>
      </c>
      <c r="I18" s="87">
        <v>2920</v>
      </c>
      <c r="J18" s="84">
        <f t="shared" ref="J18:J32" si="2">SUM(I18/G18)*100</f>
        <v>124.14332602078126</v>
      </c>
      <c r="K18" s="84">
        <f t="shared" si="1"/>
        <v>40.105152413313817</v>
      </c>
    </row>
    <row r="19" spans="2:11" s="32" customFormat="1" ht="26.25" customHeight="1" x14ac:dyDescent="0.25">
      <c r="B19" s="6"/>
      <c r="C19" s="20"/>
      <c r="D19" s="31">
        <v>652</v>
      </c>
      <c r="E19" s="7"/>
      <c r="F19" s="5" t="s">
        <v>117</v>
      </c>
      <c r="G19" s="84">
        <v>2352.12</v>
      </c>
      <c r="H19" s="83">
        <v>7280.86</v>
      </c>
      <c r="I19" s="84">
        <v>2920</v>
      </c>
      <c r="J19" s="84">
        <f t="shared" si="2"/>
        <v>124.14332602078126</v>
      </c>
      <c r="K19" s="84">
        <f t="shared" si="1"/>
        <v>40.105152413313817</v>
      </c>
    </row>
    <row r="20" spans="2:11" ht="27.75" customHeight="1" x14ac:dyDescent="0.25">
      <c r="B20" s="6"/>
      <c r="C20" s="20"/>
      <c r="D20" s="7"/>
      <c r="E20" s="7">
        <v>6526</v>
      </c>
      <c r="F20" s="10" t="s">
        <v>123</v>
      </c>
      <c r="G20" s="84">
        <v>2352.12</v>
      </c>
      <c r="H20" s="83">
        <v>7280.86</v>
      </c>
      <c r="I20" s="84">
        <v>2920</v>
      </c>
      <c r="J20" s="84">
        <f t="shared" si="2"/>
        <v>124.14332602078126</v>
      </c>
      <c r="K20" s="84">
        <f t="shared" si="1"/>
        <v>40.105152413313817</v>
      </c>
    </row>
    <row r="21" spans="2:11" ht="26.25" customHeight="1" x14ac:dyDescent="0.25">
      <c r="B21" s="6"/>
      <c r="C21" s="20">
        <v>66</v>
      </c>
      <c r="D21" s="7"/>
      <c r="E21" s="7"/>
      <c r="F21" s="5" t="s">
        <v>124</v>
      </c>
      <c r="G21" s="87">
        <f>SUM(G22+G25)</f>
        <v>13222.99</v>
      </c>
      <c r="H21" s="98">
        <f>H22+H25</f>
        <v>37409.71</v>
      </c>
      <c r="I21" s="87">
        <f>I22+I25</f>
        <v>13486</v>
      </c>
      <c r="J21" s="84">
        <f t="shared" si="2"/>
        <v>101.98903576271327</v>
      </c>
      <c r="K21" s="84">
        <f t="shared" si="1"/>
        <v>36.049464163181163</v>
      </c>
    </row>
    <row r="22" spans="2:11" ht="20.25" customHeight="1" x14ac:dyDescent="0.25">
      <c r="B22" s="6"/>
      <c r="C22" s="20"/>
      <c r="D22" s="31">
        <v>661</v>
      </c>
      <c r="E22" s="7"/>
      <c r="F22" s="5" t="s">
        <v>125</v>
      </c>
      <c r="G22" s="84">
        <f>SUM(G23+G24)</f>
        <v>7235.8</v>
      </c>
      <c r="H22" s="83">
        <v>21064.17</v>
      </c>
      <c r="I22" s="84">
        <v>6810</v>
      </c>
      <c r="J22" s="84">
        <f t="shared" si="2"/>
        <v>94.115370795212698</v>
      </c>
      <c r="K22" s="84">
        <f t="shared" si="1"/>
        <v>32.329780855357704</v>
      </c>
    </row>
    <row r="23" spans="2:11" ht="37.5" customHeight="1" x14ac:dyDescent="0.25">
      <c r="B23" s="6"/>
      <c r="C23" s="20"/>
      <c r="D23" s="7"/>
      <c r="E23" s="7">
        <v>6614</v>
      </c>
      <c r="F23" s="10" t="s">
        <v>179</v>
      </c>
      <c r="G23" s="84">
        <v>0</v>
      </c>
      <c r="H23" s="83">
        <v>398.17</v>
      </c>
      <c r="I23" s="84">
        <v>0</v>
      </c>
      <c r="J23" s="84" t="e">
        <f t="shared" si="2"/>
        <v>#DIV/0!</v>
      </c>
      <c r="K23" s="84">
        <f t="shared" si="1"/>
        <v>0</v>
      </c>
    </row>
    <row r="24" spans="2:11" ht="25.5" customHeight="1" x14ac:dyDescent="0.25">
      <c r="B24" s="6"/>
      <c r="C24" s="20"/>
      <c r="D24" s="7"/>
      <c r="E24" s="7">
        <v>6615</v>
      </c>
      <c r="F24" s="10" t="s">
        <v>126</v>
      </c>
      <c r="G24" s="84">
        <v>7235.8</v>
      </c>
      <c r="H24" s="83">
        <v>20666</v>
      </c>
      <c r="I24" s="84">
        <v>6810</v>
      </c>
      <c r="J24" s="84">
        <f t="shared" si="2"/>
        <v>94.115370795212698</v>
      </c>
      <c r="K24" s="84">
        <f t="shared" si="1"/>
        <v>32.952675892770735</v>
      </c>
    </row>
    <row r="25" spans="2:11" ht="24" customHeight="1" x14ac:dyDescent="0.25">
      <c r="B25" s="6"/>
      <c r="C25" s="20"/>
      <c r="D25" s="31">
        <v>663</v>
      </c>
      <c r="E25" s="7"/>
      <c r="F25" s="5" t="s">
        <v>127</v>
      </c>
      <c r="G25" s="84">
        <f>SUM(G26+G27)</f>
        <v>5987.19</v>
      </c>
      <c r="H25" s="100">
        <v>16345.54</v>
      </c>
      <c r="I25" s="84">
        <v>6676</v>
      </c>
      <c r="J25" s="84">
        <f t="shared" si="2"/>
        <v>111.50472926364456</v>
      </c>
      <c r="K25" s="84">
        <f t="shared" si="1"/>
        <v>40.842945537437117</v>
      </c>
    </row>
    <row r="26" spans="2:11" ht="22.5" customHeight="1" x14ac:dyDescent="0.25">
      <c r="B26" s="6"/>
      <c r="C26" s="20"/>
      <c r="D26" s="7"/>
      <c r="E26" s="7">
        <v>6631</v>
      </c>
      <c r="F26" s="10" t="s">
        <v>128</v>
      </c>
      <c r="G26" s="84">
        <v>5678.2</v>
      </c>
      <c r="H26" s="83">
        <v>16345.54</v>
      </c>
      <c r="I26" s="84">
        <v>6676</v>
      </c>
      <c r="J26" s="84">
        <f t="shared" si="2"/>
        <v>117.57247014899089</v>
      </c>
      <c r="K26" s="84">
        <f t="shared" si="1"/>
        <v>40.842945537437117</v>
      </c>
    </row>
    <row r="27" spans="2:11" ht="24" customHeight="1" x14ac:dyDescent="0.25">
      <c r="B27" s="6"/>
      <c r="C27" s="6"/>
      <c r="D27" s="7"/>
      <c r="E27" s="7">
        <v>6632</v>
      </c>
      <c r="F27" s="10" t="s">
        <v>129</v>
      </c>
      <c r="G27" s="84">
        <v>308.99</v>
      </c>
      <c r="H27" s="83">
        <v>0</v>
      </c>
      <c r="I27" s="84">
        <v>0</v>
      </c>
      <c r="J27" s="84">
        <f t="shared" si="2"/>
        <v>0</v>
      </c>
      <c r="K27" s="84" t="e">
        <f t="shared" si="1"/>
        <v>#DIV/0!</v>
      </c>
    </row>
    <row r="28" spans="2:11" ht="27" customHeight="1" x14ac:dyDescent="0.25">
      <c r="B28" s="6"/>
      <c r="C28" s="20">
        <v>67</v>
      </c>
      <c r="D28" s="7"/>
      <c r="E28" s="7"/>
      <c r="F28" s="5" t="s">
        <v>130</v>
      </c>
      <c r="G28" s="87">
        <f>SUM(G29)</f>
        <v>68698.100000000006</v>
      </c>
      <c r="H28" s="98">
        <v>137538.51</v>
      </c>
      <c r="I28" s="84">
        <v>90455.29</v>
      </c>
      <c r="J28" s="84">
        <f t="shared" si="2"/>
        <v>131.67073034043153</v>
      </c>
      <c r="K28" s="84">
        <f t="shared" si="1"/>
        <v>65.767245842637081</v>
      </c>
    </row>
    <row r="29" spans="2:11" ht="25.5" customHeight="1" x14ac:dyDescent="0.25">
      <c r="B29" s="6"/>
      <c r="C29" s="20"/>
      <c r="D29" s="31">
        <v>671</v>
      </c>
      <c r="E29" s="7"/>
      <c r="F29" s="5" t="s">
        <v>131</v>
      </c>
      <c r="G29" s="84">
        <v>68698.100000000006</v>
      </c>
      <c r="H29" s="83"/>
      <c r="I29" s="84">
        <v>90455.29</v>
      </c>
      <c r="J29" s="84">
        <f t="shared" si="2"/>
        <v>131.67073034043153</v>
      </c>
      <c r="K29" s="84" t="e">
        <f t="shared" si="1"/>
        <v>#DIV/0!</v>
      </c>
    </row>
    <row r="30" spans="2:11" ht="25.5" customHeight="1" x14ac:dyDescent="0.25">
      <c r="B30" s="6"/>
      <c r="C30" s="20"/>
      <c r="D30" s="7"/>
      <c r="E30" s="7">
        <v>6711</v>
      </c>
      <c r="F30" s="10" t="s">
        <v>132</v>
      </c>
      <c r="G30" s="84">
        <v>68698.100000000006</v>
      </c>
      <c r="H30" s="83"/>
      <c r="I30" s="84">
        <v>90455.29</v>
      </c>
      <c r="J30" s="84">
        <f t="shared" si="2"/>
        <v>131.67073034043153</v>
      </c>
      <c r="K30" s="84" t="e">
        <f t="shared" si="1"/>
        <v>#DIV/0!</v>
      </c>
    </row>
    <row r="31" spans="2:11" ht="25.5" customHeight="1" x14ac:dyDescent="0.25">
      <c r="B31" s="6"/>
      <c r="C31" s="6"/>
      <c r="D31" s="7"/>
      <c r="E31" s="7">
        <v>6712</v>
      </c>
      <c r="F31" s="10" t="s">
        <v>133</v>
      </c>
      <c r="G31" s="84">
        <v>0</v>
      </c>
      <c r="H31" s="83"/>
      <c r="I31" s="84">
        <v>0</v>
      </c>
      <c r="J31" s="84" t="e">
        <f t="shared" si="2"/>
        <v>#DIV/0!</v>
      </c>
      <c r="K31" s="84" t="e">
        <f t="shared" si="1"/>
        <v>#DIV/0!</v>
      </c>
    </row>
    <row r="32" spans="2:11" ht="15" customHeight="1" x14ac:dyDescent="0.25">
      <c r="B32" s="86">
        <v>9</v>
      </c>
      <c r="C32" s="25"/>
      <c r="D32" s="25"/>
      <c r="E32" s="73">
        <v>9221</v>
      </c>
      <c r="F32" s="73" t="s">
        <v>178</v>
      </c>
      <c r="G32" s="71">
        <v>0</v>
      </c>
      <c r="H32" s="84">
        <v>26887.51</v>
      </c>
      <c r="I32" s="78">
        <v>-171088.32</v>
      </c>
      <c r="J32" s="71" t="e">
        <f t="shared" si="2"/>
        <v>#DIV/0!</v>
      </c>
      <c r="K32" s="71">
        <f t="shared" si="1"/>
        <v>-636.31150671817511</v>
      </c>
    </row>
    <row r="34" spans="2:13" ht="25.5" customHeight="1" x14ac:dyDescent="0.25">
      <c r="B34" s="139" t="s">
        <v>6</v>
      </c>
      <c r="C34" s="140"/>
      <c r="D34" s="140"/>
      <c r="E34" s="140"/>
      <c r="F34" s="141"/>
      <c r="G34" s="36" t="s">
        <v>200</v>
      </c>
      <c r="H34" s="36" t="s">
        <v>205</v>
      </c>
      <c r="I34" s="36" t="s">
        <v>206</v>
      </c>
      <c r="J34" s="36" t="s">
        <v>15</v>
      </c>
      <c r="K34" s="36" t="s">
        <v>46</v>
      </c>
    </row>
    <row r="35" spans="2:13" ht="15" customHeight="1" x14ac:dyDescent="0.25">
      <c r="B35" s="139">
        <v>1</v>
      </c>
      <c r="C35" s="140"/>
      <c r="D35" s="140"/>
      <c r="E35" s="140"/>
      <c r="F35" s="141"/>
      <c r="G35" s="36">
        <v>2</v>
      </c>
      <c r="H35" s="36">
        <v>3</v>
      </c>
      <c r="I35" s="36">
        <v>4</v>
      </c>
      <c r="J35" s="36" t="s">
        <v>196</v>
      </c>
      <c r="K35" s="36" t="s">
        <v>195</v>
      </c>
    </row>
    <row r="36" spans="2:13" ht="15" customHeight="1" x14ac:dyDescent="0.25">
      <c r="B36" s="5"/>
      <c r="C36" s="5"/>
      <c r="D36" s="5"/>
      <c r="E36" s="5"/>
      <c r="F36" s="5" t="s">
        <v>7</v>
      </c>
      <c r="G36" s="87">
        <f>SUM(G37+G85)</f>
        <v>1155417.57</v>
      </c>
      <c r="H36" s="85"/>
      <c r="I36" s="87">
        <f>I37+I85</f>
        <v>1439323.9000000001</v>
      </c>
      <c r="J36" s="84">
        <f t="shared" ref="J36:J67" si="3">SUM(I36/G36)*100</f>
        <v>124.57175114621116</v>
      </c>
      <c r="K36" s="84" t="e">
        <f>SUM(I36/H36)*100</f>
        <v>#DIV/0!</v>
      </c>
    </row>
    <row r="37" spans="2:13" ht="15" customHeight="1" x14ac:dyDescent="0.25">
      <c r="B37" s="5">
        <v>3</v>
      </c>
      <c r="C37" s="5"/>
      <c r="D37" s="5"/>
      <c r="E37" s="5"/>
      <c r="F37" s="5" t="s">
        <v>3</v>
      </c>
      <c r="G37" s="87">
        <f>SUM(G38+G47+G78+G82)</f>
        <v>1153700.83</v>
      </c>
      <c r="H37" s="85">
        <v>2943944.48</v>
      </c>
      <c r="I37" s="87">
        <v>1434245.57</v>
      </c>
      <c r="J37" s="84">
        <f t="shared" si="3"/>
        <v>124.31694012042966</v>
      </c>
      <c r="K37" s="84">
        <f>SUM(I37/H37)*100</f>
        <v>48.71849927006776</v>
      </c>
      <c r="L37" s="25"/>
      <c r="M37" s="25"/>
    </row>
    <row r="38" spans="2:13" ht="15" customHeight="1" x14ac:dyDescent="0.25">
      <c r="B38" s="5"/>
      <c r="C38" s="5">
        <v>31</v>
      </c>
      <c r="D38" s="10"/>
      <c r="E38" s="10"/>
      <c r="F38" s="5" t="s">
        <v>4</v>
      </c>
      <c r="G38" s="87">
        <f>SUM(G39+G42+G44)</f>
        <v>1066979.55</v>
      </c>
      <c r="H38" s="85">
        <v>2739332.68</v>
      </c>
      <c r="I38" s="87">
        <v>1341194.07</v>
      </c>
      <c r="J38" s="84">
        <f t="shared" si="3"/>
        <v>125.70007269586377</v>
      </c>
      <c r="K38" s="84">
        <f>SUM(I38/H38)*100</f>
        <v>48.960612918325786</v>
      </c>
    </row>
    <row r="39" spans="2:13" ht="15" customHeight="1" x14ac:dyDescent="0.25">
      <c r="B39" s="6"/>
      <c r="C39" s="6"/>
      <c r="D39" s="20">
        <v>311</v>
      </c>
      <c r="E39" s="6"/>
      <c r="F39" s="20" t="s">
        <v>22</v>
      </c>
      <c r="G39" s="87">
        <f>SUM(G40+G41)</f>
        <v>885836.44</v>
      </c>
      <c r="H39" s="85">
        <v>2340000</v>
      </c>
      <c r="I39" s="87">
        <v>1119965.76</v>
      </c>
      <c r="J39" s="84">
        <f t="shared" si="3"/>
        <v>126.43031031778283</v>
      </c>
      <c r="K39" s="84"/>
    </row>
    <row r="40" spans="2:13" ht="15" customHeight="1" x14ac:dyDescent="0.25">
      <c r="B40" s="6"/>
      <c r="C40" s="6"/>
      <c r="D40" s="6"/>
      <c r="E40" s="6">
        <v>3111</v>
      </c>
      <c r="F40" s="6" t="s">
        <v>23</v>
      </c>
      <c r="G40" s="84">
        <v>885836.44</v>
      </c>
      <c r="H40" s="83">
        <v>2340000</v>
      </c>
      <c r="I40" s="84">
        <v>119965.75999999999</v>
      </c>
      <c r="J40" s="84">
        <f t="shared" si="3"/>
        <v>13.542653539969523</v>
      </c>
      <c r="K40" s="84"/>
    </row>
    <row r="41" spans="2:13" ht="15" customHeight="1" x14ac:dyDescent="0.25">
      <c r="B41" s="6"/>
      <c r="C41" s="76"/>
      <c r="D41" s="6"/>
      <c r="E41" s="6">
        <v>3113</v>
      </c>
      <c r="F41" s="6" t="s">
        <v>134</v>
      </c>
      <c r="G41" s="83">
        <v>0</v>
      </c>
      <c r="H41" s="88">
        <v>0</v>
      </c>
      <c r="I41" s="83">
        <v>0</v>
      </c>
      <c r="J41" s="83" t="e">
        <f t="shared" si="3"/>
        <v>#DIV/0!</v>
      </c>
      <c r="K41" s="84"/>
    </row>
    <row r="42" spans="2:13" ht="15" customHeight="1" x14ac:dyDescent="0.25">
      <c r="B42" s="6"/>
      <c r="C42" s="6"/>
      <c r="D42" s="20">
        <v>312</v>
      </c>
      <c r="E42" s="6"/>
      <c r="F42" s="20" t="s">
        <v>112</v>
      </c>
      <c r="G42" s="87">
        <v>36755.129999999997</v>
      </c>
      <c r="H42" s="85">
        <v>78779.789999999994</v>
      </c>
      <c r="I42" s="87">
        <v>36433.980000000003</v>
      </c>
      <c r="J42" s="84">
        <f t="shared" si="3"/>
        <v>99.126244418126134</v>
      </c>
      <c r="K42" s="84"/>
    </row>
    <row r="43" spans="2:13" ht="15" customHeight="1" x14ac:dyDescent="0.25">
      <c r="B43" s="6"/>
      <c r="C43" s="6"/>
      <c r="D43" s="6"/>
      <c r="E43" s="6">
        <v>3121</v>
      </c>
      <c r="F43" s="6" t="s">
        <v>112</v>
      </c>
      <c r="G43" s="84">
        <v>36755.129999999997</v>
      </c>
      <c r="H43" s="83">
        <v>78779.789999999994</v>
      </c>
      <c r="I43" s="84">
        <v>36433.980000000003</v>
      </c>
      <c r="J43" s="84">
        <f t="shared" si="3"/>
        <v>99.126244418126134</v>
      </c>
      <c r="K43" s="84"/>
    </row>
    <row r="44" spans="2:13" ht="15" customHeight="1" x14ac:dyDescent="0.25">
      <c r="B44" s="6"/>
      <c r="C44" s="6"/>
      <c r="D44" s="20">
        <v>313</v>
      </c>
      <c r="E44" s="6"/>
      <c r="F44" s="20" t="s">
        <v>113</v>
      </c>
      <c r="G44" s="87">
        <v>144387.98000000001</v>
      </c>
      <c r="H44" s="85">
        <v>320552.89</v>
      </c>
      <c r="I44" s="87">
        <v>184794.33</v>
      </c>
      <c r="J44" s="84">
        <f t="shared" si="3"/>
        <v>127.98456630531155</v>
      </c>
      <c r="K44" s="84"/>
    </row>
    <row r="45" spans="2:13" ht="15" customHeight="1" x14ac:dyDescent="0.25">
      <c r="B45" s="6"/>
      <c r="C45" s="6"/>
      <c r="D45" s="6"/>
      <c r="E45" s="6">
        <v>3132</v>
      </c>
      <c r="F45" s="6" t="s">
        <v>114</v>
      </c>
      <c r="G45" s="84">
        <v>144387.98000000001</v>
      </c>
      <c r="H45" s="83"/>
      <c r="I45" s="84">
        <v>184794.33</v>
      </c>
      <c r="J45" s="84">
        <f t="shared" si="3"/>
        <v>127.98456630531155</v>
      </c>
      <c r="K45" s="84"/>
    </row>
    <row r="46" spans="2:13" ht="15" customHeight="1" x14ac:dyDescent="0.25">
      <c r="B46" s="6"/>
      <c r="C46" s="6"/>
      <c r="D46" s="7"/>
      <c r="E46" s="6">
        <v>3133</v>
      </c>
      <c r="F46" s="6" t="s">
        <v>115</v>
      </c>
      <c r="G46" s="84">
        <v>0</v>
      </c>
      <c r="H46" s="83"/>
      <c r="I46" s="84">
        <v>0</v>
      </c>
      <c r="J46" s="84" t="e">
        <f t="shared" si="3"/>
        <v>#DIV/0!</v>
      </c>
      <c r="K46" s="84"/>
    </row>
    <row r="47" spans="2:13" ht="15" customHeight="1" x14ac:dyDescent="0.25">
      <c r="B47" s="6"/>
      <c r="C47" s="20">
        <v>32</v>
      </c>
      <c r="D47" s="7"/>
      <c r="E47" s="7"/>
      <c r="F47" s="20" t="s">
        <v>135</v>
      </c>
      <c r="G47" s="87">
        <f>SUM(G48+G52+G58+G68+G70)</f>
        <v>85032.999999999985</v>
      </c>
      <c r="H47" s="85">
        <v>204465.81</v>
      </c>
      <c r="I47" s="87">
        <v>91496.73</v>
      </c>
      <c r="J47" s="84">
        <f t="shared" si="3"/>
        <v>107.60143708913013</v>
      </c>
      <c r="K47" s="84">
        <f>SUM(I47/H47)*100</f>
        <v>44.749158795790848</v>
      </c>
    </row>
    <row r="48" spans="2:13" ht="15" customHeight="1" x14ac:dyDescent="0.25">
      <c r="B48" s="6"/>
      <c r="C48" s="6"/>
      <c r="D48" s="20">
        <v>321</v>
      </c>
      <c r="E48" s="6"/>
      <c r="F48" s="20" t="s">
        <v>24</v>
      </c>
      <c r="G48" s="87">
        <f>SUM(G49+G50+G51)</f>
        <v>28237.64</v>
      </c>
      <c r="H48" s="85">
        <v>65599.39</v>
      </c>
      <c r="I48" s="87">
        <v>28884.07</v>
      </c>
      <c r="J48" s="84">
        <f t="shared" si="3"/>
        <v>102.28924938486361</v>
      </c>
      <c r="K48" s="84"/>
    </row>
    <row r="49" spans="2:11" ht="15" customHeight="1" x14ac:dyDescent="0.25">
      <c r="B49" s="6"/>
      <c r="C49" s="20"/>
      <c r="D49" s="6"/>
      <c r="E49" s="6">
        <v>3211</v>
      </c>
      <c r="F49" s="26" t="s">
        <v>25</v>
      </c>
      <c r="G49" s="84">
        <v>7727.79</v>
      </c>
      <c r="H49" s="83">
        <v>22295.24</v>
      </c>
      <c r="I49" s="84">
        <v>5594.3</v>
      </c>
      <c r="J49" s="84">
        <f t="shared" si="3"/>
        <v>72.391977525269198</v>
      </c>
      <c r="K49" s="84"/>
    </row>
    <row r="50" spans="2:11" ht="15" customHeight="1" x14ac:dyDescent="0.25">
      <c r="B50" s="6"/>
      <c r="C50" s="20"/>
      <c r="D50" s="7"/>
      <c r="E50" s="6">
        <v>3212</v>
      </c>
      <c r="F50" s="6" t="s">
        <v>136</v>
      </c>
      <c r="G50" s="84">
        <v>20131.849999999999</v>
      </c>
      <c r="H50" s="83">
        <v>42740.54</v>
      </c>
      <c r="I50" s="84">
        <v>23152.77</v>
      </c>
      <c r="J50" s="84">
        <f t="shared" si="3"/>
        <v>115.00567508698904</v>
      </c>
      <c r="K50" s="84"/>
    </row>
    <row r="51" spans="2:11" ht="15" customHeight="1" x14ac:dyDescent="0.25">
      <c r="B51" s="8"/>
      <c r="C51" s="6"/>
      <c r="D51" s="7"/>
      <c r="E51" s="6">
        <v>3213</v>
      </c>
      <c r="F51" s="6" t="s">
        <v>137</v>
      </c>
      <c r="G51" s="84">
        <v>378</v>
      </c>
      <c r="H51" s="83">
        <v>563.61</v>
      </c>
      <c r="I51" s="84">
        <v>137</v>
      </c>
      <c r="J51" s="84">
        <f t="shared" si="3"/>
        <v>36.243386243386247</v>
      </c>
      <c r="K51" s="84"/>
    </row>
    <row r="52" spans="2:11" ht="15" customHeight="1" x14ac:dyDescent="0.25">
      <c r="B52" s="10"/>
      <c r="C52" s="9"/>
      <c r="D52" s="9">
        <v>322</v>
      </c>
      <c r="E52" s="9"/>
      <c r="F52" s="18" t="s">
        <v>138</v>
      </c>
      <c r="G52" s="87">
        <f>SUM(G53+G54+G55+G56+G57)</f>
        <v>36571.39</v>
      </c>
      <c r="H52" s="85">
        <v>83175.45</v>
      </c>
      <c r="I52" s="87">
        <v>44847.96</v>
      </c>
      <c r="J52" s="84">
        <f t="shared" si="3"/>
        <v>122.63126996266753</v>
      </c>
      <c r="K52" s="84"/>
    </row>
    <row r="53" spans="2:11" ht="15" customHeight="1" x14ac:dyDescent="0.25">
      <c r="B53" s="10"/>
      <c r="C53" s="10"/>
      <c r="D53" s="10"/>
      <c r="E53" s="10">
        <v>3221</v>
      </c>
      <c r="F53" s="19" t="s">
        <v>79</v>
      </c>
      <c r="G53" s="84">
        <v>9997.36</v>
      </c>
      <c r="H53" s="83">
        <v>20950.16</v>
      </c>
      <c r="I53" s="84">
        <v>8045.58</v>
      </c>
      <c r="J53" s="84">
        <f t="shared" si="3"/>
        <v>80.477045940128193</v>
      </c>
      <c r="K53" s="84"/>
    </row>
    <row r="54" spans="2:11" ht="15" customHeight="1" x14ac:dyDescent="0.25">
      <c r="B54" s="10"/>
      <c r="C54" s="10"/>
      <c r="D54" s="6"/>
      <c r="E54" s="6">
        <v>3222</v>
      </c>
      <c r="F54" s="6" t="s">
        <v>139</v>
      </c>
      <c r="G54" s="84">
        <v>0</v>
      </c>
      <c r="H54" s="83">
        <v>0</v>
      </c>
      <c r="I54" s="84">
        <v>0</v>
      </c>
      <c r="J54" s="84" t="e">
        <f t="shared" si="3"/>
        <v>#DIV/0!</v>
      </c>
      <c r="K54" s="84"/>
    </row>
    <row r="55" spans="2:11" ht="15" customHeight="1" x14ac:dyDescent="0.25">
      <c r="B55" s="71"/>
      <c r="C55" s="10" t="s">
        <v>14</v>
      </c>
      <c r="D55" s="6"/>
      <c r="E55" s="6">
        <v>3223</v>
      </c>
      <c r="F55" s="6" t="s">
        <v>140</v>
      </c>
      <c r="G55" s="84">
        <v>26187.42</v>
      </c>
      <c r="H55" s="83">
        <v>57320.6</v>
      </c>
      <c r="I55" s="84">
        <v>36338.67</v>
      </c>
      <c r="J55" s="84">
        <f t="shared" si="3"/>
        <v>138.7638415697308</v>
      </c>
      <c r="K55" s="84"/>
    </row>
    <row r="56" spans="2:11" ht="15" customHeight="1" x14ac:dyDescent="0.25">
      <c r="B56" s="71"/>
      <c r="C56" s="71"/>
      <c r="D56" s="71"/>
      <c r="E56" s="72">
        <v>3225</v>
      </c>
      <c r="F56" s="71" t="s">
        <v>141</v>
      </c>
      <c r="G56" s="84">
        <v>156.31</v>
      </c>
      <c r="H56" s="84">
        <v>4585.3500000000004</v>
      </c>
      <c r="I56" s="84">
        <v>463.71</v>
      </c>
      <c r="J56" s="84">
        <f t="shared" si="3"/>
        <v>296.66048237476804</v>
      </c>
      <c r="K56" s="84"/>
    </row>
    <row r="57" spans="2:11" ht="15" customHeight="1" x14ac:dyDescent="0.25">
      <c r="B57" s="71"/>
      <c r="C57" s="71"/>
      <c r="D57" s="71"/>
      <c r="E57" s="72">
        <v>3227</v>
      </c>
      <c r="F57" s="71" t="s">
        <v>142</v>
      </c>
      <c r="G57" s="84">
        <v>230.3</v>
      </c>
      <c r="H57" s="84">
        <v>337.34</v>
      </c>
      <c r="I57" s="84">
        <v>0</v>
      </c>
      <c r="J57" s="84">
        <f t="shared" si="3"/>
        <v>0</v>
      </c>
      <c r="K57" s="84"/>
    </row>
    <row r="58" spans="2:11" ht="15" customHeight="1" x14ac:dyDescent="0.25">
      <c r="B58" s="71"/>
      <c r="C58" s="71"/>
      <c r="D58" s="73">
        <v>323</v>
      </c>
      <c r="E58" s="71"/>
      <c r="F58" s="73" t="s">
        <v>143</v>
      </c>
      <c r="G58" s="87">
        <f>SUM(G59+G60+G61+G62+G63+G64+G65+G66+G67)</f>
        <v>16969.169999999998</v>
      </c>
      <c r="H58" s="87">
        <v>42674.71</v>
      </c>
      <c r="I58" s="87">
        <v>14754.26</v>
      </c>
      <c r="J58" s="84">
        <f t="shared" si="3"/>
        <v>86.947446457310534</v>
      </c>
      <c r="K58" s="84"/>
    </row>
    <row r="59" spans="2:11" ht="15" customHeight="1" x14ac:dyDescent="0.25">
      <c r="B59" s="71"/>
      <c r="C59" s="71"/>
      <c r="D59" s="71"/>
      <c r="E59" s="72">
        <v>3231</v>
      </c>
      <c r="F59" s="71" t="s">
        <v>84</v>
      </c>
      <c r="G59" s="84">
        <v>3092.3</v>
      </c>
      <c r="H59" s="84">
        <v>6327.23</v>
      </c>
      <c r="I59" s="84">
        <v>1044.1600000000001</v>
      </c>
      <c r="J59" s="84">
        <f t="shared" si="3"/>
        <v>33.766452155353619</v>
      </c>
      <c r="K59" s="84"/>
    </row>
    <row r="60" spans="2:11" ht="15" customHeight="1" x14ac:dyDescent="0.25">
      <c r="B60" s="71"/>
      <c r="C60" s="71"/>
      <c r="D60" s="71"/>
      <c r="E60" s="72">
        <v>3232</v>
      </c>
      <c r="F60" s="71" t="s">
        <v>105</v>
      </c>
      <c r="G60" s="84">
        <v>0</v>
      </c>
      <c r="H60" s="84">
        <v>1963.61</v>
      </c>
      <c r="I60" s="84">
        <v>0</v>
      </c>
      <c r="J60" s="84" t="e">
        <f t="shared" si="3"/>
        <v>#DIV/0!</v>
      </c>
      <c r="K60" s="84"/>
    </row>
    <row r="61" spans="2:11" ht="15" customHeight="1" x14ac:dyDescent="0.25">
      <c r="B61" s="71"/>
      <c r="C61" s="71"/>
      <c r="D61" s="71"/>
      <c r="E61" s="72">
        <v>3233</v>
      </c>
      <c r="F61" s="71" t="s">
        <v>85</v>
      </c>
      <c r="G61" s="84">
        <v>351.56</v>
      </c>
      <c r="H61" s="84">
        <v>792.12</v>
      </c>
      <c r="I61" s="84">
        <v>547.04999999999995</v>
      </c>
      <c r="J61" s="84">
        <f t="shared" si="3"/>
        <v>155.60643986801682</v>
      </c>
      <c r="K61" s="84"/>
    </row>
    <row r="62" spans="2:11" ht="15" customHeight="1" x14ac:dyDescent="0.25">
      <c r="B62" s="71"/>
      <c r="C62" s="71"/>
      <c r="D62" s="71"/>
      <c r="E62" s="72">
        <v>3234</v>
      </c>
      <c r="F62" s="71" t="s">
        <v>144</v>
      </c>
      <c r="G62" s="84">
        <v>5673.48</v>
      </c>
      <c r="H62" s="84">
        <v>8416.01</v>
      </c>
      <c r="I62" s="84">
        <v>6010.94</v>
      </c>
      <c r="J62" s="84">
        <f t="shared" si="3"/>
        <v>105.94802484542116</v>
      </c>
      <c r="K62" s="84"/>
    </row>
    <row r="63" spans="2:11" ht="15" customHeight="1" x14ac:dyDescent="0.25">
      <c r="B63" s="71"/>
      <c r="C63" s="71"/>
      <c r="D63" s="71"/>
      <c r="E63" s="72">
        <v>3235</v>
      </c>
      <c r="F63" s="71" t="s">
        <v>87</v>
      </c>
      <c r="G63" s="84">
        <v>0</v>
      </c>
      <c r="H63" s="84">
        <v>596.74</v>
      </c>
      <c r="I63" s="84">
        <v>0</v>
      </c>
      <c r="J63" s="84" t="e">
        <f t="shared" si="3"/>
        <v>#DIV/0!</v>
      </c>
      <c r="K63" s="84"/>
    </row>
    <row r="64" spans="2:11" ht="15" customHeight="1" x14ac:dyDescent="0.25">
      <c r="B64" s="71"/>
      <c r="C64" s="71"/>
      <c r="D64" s="71"/>
      <c r="E64" s="72">
        <v>3236</v>
      </c>
      <c r="F64" s="71" t="s">
        <v>145</v>
      </c>
      <c r="G64" s="84">
        <v>4778.1000000000004</v>
      </c>
      <c r="H64" s="84">
        <v>4822.24</v>
      </c>
      <c r="I64" s="84">
        <v>3840</v>
      </c>
      <c r="J64" s="84">
        <f t="shared" si="3"/>
        <v>80.366672945312985</v>
      </c>
      <c r="K64" s="84"/>
    </row>
    <row r="65" spans="2:11" ht="15" customHeight="1" x14ac:dyDescent="0.25">
      <c r="B65" s="71"/>
      <c r="C65" s="71"/>
      <c r="D65" s="71"/>
      <c r="E65" s="72">
        <v>3237</v>
      </c>
      <c r="F65" s="71" t="s">
        <v>146</v>
      </c>
      <c r="G65" s="84">
        <v>243.15</v>
      </c>
      <c r="H65" s="84">
        <v>998.17</v>
      </c>
      <c r="I65" s="84">
        <v>855.2</v>
      </c>
      <c r="J65" s="84">
        <f t="shared" si="3"/>
        <v>351.71704709027352</v>
      </c>
      <c r="K65" s="84"/>
    </row>
    <row r="66" spans="2:11" ht="15" customHeight="1" x14ac:dyDescent="0.25">
      <c r="B66" s="71"/>
      <c r="C66" s="71"/>
      <c r="D66" s="71"/>
      <c r="E66" s="72">
        <v>3238</v>
      </c>
      <c r="F66" s="71" t="s">
        <v>147</v>
      </c>
      <c r="G66" s="84">
        <v>1249.5</v>
      </c>
      <c r="H66" s="84">
        <v>3126.95</v>
      </c>
      <c r="I66" s="84">
        <v>1396.8</v>
      </c>
      <c r="J66" s="84">
        <f t="shared" si="3"/>
        <v>111.78871548619446</v>
      </c>
      <c r="K66" s="84"/>
    </row>
    <row r="67" spans="2:11" ht="15" customHeight="1" x14ac:dyDescent="0.25">
      <c r="B67" s="71"/>
      <c r="C67" s="71"/>
      <c r="D67" s="71"/>
      <c r="E67" s="72">
        <v>3239</v>
      </c>
      <c r="F67" s="71" t="s">
        <v>148</v>
      </c>
      <c r="G67" s="84">
        <v>1581.08</v>
      </c>
      <c r="H67" s="84">
        <v>15631.64</v>
      </c>
      <c r="I67" s="84">
        <v>1060.1099999999999</v>
      </c>
      <c r="J67" s="84">
        <f t="shared" si="3"/>
        <v>67.049738153667121</v>
      </c>
      <c r="K67" s="84"/>
    </row>
    <row r="68" spans="2:11" ht="15" customHeight="1" x14ac:dyDescent="0.25">
      <c r="B68" s="71"/>
      <c r="C68" s="71"/>
      <c r="D68" s="74">
        <v>324</v>
      </c>
      <c r="E68" s="71"/>
      <c r="F68" s="73" t="s">
        <v>106</v>
      </c>
      <c r="G68" s="87">
        <v>60.65</v>
      </c>
      <c r="H68" s="87">
        <v>331.81</v>
      </c>
      <c r="I68" s="87">
        <v>0</v>
      </c>
      <c r="J68" s="84">
        <f t="shared" ref="J68:J90" si="4">SUM(I68/G68)*100</f>
        <v>0</v>
      </c>
      <c r="K68" s="84"/>
    </row>
    <row r="69" spans="2:11" ht="15" customHeight="1" x14ac:dyDescent="0.25">
      <c r="B69" s="71"/>
      <c r="C69" s="71"/>
      <c r="D69" s="71"/>
      <c r="E69" s="72">
        <v>3241</v>
      </c>
      <c r="F69" s="71" t="s">
        <v>106</v>
      </c>
      <c r="G69" s="84">
        <v>60.65</v>
      </c>
      <c r="H69" s="84">
        <v>331.81</v>
      </c>
      <c r="I69" s="84">
        <v>0</v>
      </c>
      <c r="J69" s="84">
        <f t="shared" si="4"/>
        <v>0</v>
      </c>
      <c r="K69" s="84"/>
    </row>
    <row r="70" spans="2:11" ht="15" customHeight="1" x14ac:dyDescent="0.25">
      <c r="B70" s="71"/>
      <c r="C70" s="71"/>
      <c r="D70" s="74">
        <v>329</v>
      </c>
      <c r="E70" s="71"/>
      <c r="F70" s="73" t="s">
        <v>94</v>
      </c>
      <c r="G70" s="87">
        <f>SUM(G71+G72+G73+G74+G75+G76+G77)</f>
        <v>3194.15</v>
      </c>
      <c r="H70" s="87">
        <v>12684.45</v>
      </c>
      <c r="I70" s="87">
        <v>3010.44</v>
      </c>
      <c r="J70" s="84">
        <f t="shared" si="4"/>
        <v>94.248548127044756</v>
      </c>
      <c r="K70" s="84"/>
    </row>
    <row r="71" spans="2:11" ht="26.25" customHeight="1" x14ac:dyDescent="0.25">
      <c r="B71" s="71"/>
      <c r="C71" s="71"/>
      <c r="D71" s="71"/>
      <c r="E71" s="72">
        <v>3291</v>
      </c>
      <c r="F71" s="75" t="s">
        <v>149</v>
      </c>
      <c r="G71" s="84">
        <v>0</v>
      </c>
      <c r="H71" s="84">
        <v>1000</v>
      </c>
      <c r="I71" s="84">
        <v>0</v>
      </c>
      <c r="J71" s="84" t="e">
        <f t="shared" si="4"/>
        <v>#DIV/0!</v>
      </c>
      <c r="K71" s="84"/>
    </row>
    <row r="72" spans="2:11" ht="15" customHeight="1" x14ac:dyDescent="0.25">
      <c r="B72" s="71"/>
      <c r="C72" s="71"/>
      <c r="D72" s="71"/>
      <c r="E72" s="72">
        <v>3292</v>
      </c>
      <c r="F72" s="71" t="s">
        <v>95</v>
      </c>
      <c r="G72" s="84">
        <v>0</v>
      </c>
      <c r="H72" s="84">
        <v>2199.08</v>
      </c>
      <c r="I72" s="84">
        <v>0</v>
      </c>
      <c r="J72" s="84" t="e">
        <f t="shared" si="4"/>
        <v>#DIV/0!</v>
      </c>
      <c r="K72" s="84"/>
    </row>
    <row r="73" spans="2:11" ht="15" customHeight="1" x14ac:dyDescent="0.25">
      <c r="B73" s="71"/>
      <c r="C73" s="71"/>
      <c r="D73" s="71"/>
      <c r="E73" s="72">
        <v>3293</v>
      </c>
      <c r="F73" s="71" t="s">
        <v>96</v>
      </c>
      <c r="G73" s="84">
        <v>1709.4</v>
      </c>
      <c r="H73" s="84">
        <v>4906.3100000000004</v>
      </c>
      <c r="I73" s="84">
        <v>2501.79</v>
      </c>
      <c r="J73" s="84">
        <f t="shared" si="4"/>
        <v>146.35486135486136</v>
      </c>
      <c r="K73" s="84"/>
    </row>
    <row r="74" spans="2:11" ht="15" customHeight="1" x14ac:dyDescent="0.25">
      <c r="B74" s="71"/>
      <c r="C74" s="71"/>
      <c r="D74" s="71"/>
      <c r="E74" s="72">
        <v>3294</v>
      </c>
      <c r="F74" s="71" t="s">
        <v>150</v>
      </c>
      <c r="G74" s="84">
        <v>35</v>
      </c>
      <c r="H74" s="84">
        <v>132.72999999999999</v>
      </c>
      <c r="I74" s="84">
        <v>40</v>
      </c>
      <c r="J74" s="84">
        <f t="shared" si="4"/>
        <v>114.28571428571428</v>
      </c>
      <c r="K74" s="84"/>
    </row>
    <row r="75" spans="2:11" ht="15" customHeight="1" x14ac:dyDescent="0.25">
      <c r="B75" s="71"/>
      <c r="C75" s="71"/>
      <c r="D75" s="71"/>
      <c r="E75" s="72">
        <v>3295</v>
      </c>
      <c r="F75" s="71" t="s">
        <v>151</v>
      </c>
      <c r="G75" s="84">
        <v>0</v>
      </c>
      <c r="H75" s="84">
        <v>132.72</v>
      </c>
      <c r="I75" s="84">
        <v>0</v>
      </c>
      <c r="J75" s="84" t="e">
        <f t="shared" si="4"/>
        <v>#DIV/0!</v>
      </c>
      <c r="K75" s="84"/>
    </row>
    <row r="76" spans="2:11" ht="15" customHeight="1" x14ac:dyDescent="0.25">
      <c r="B76" s="71"/>
      <c r="C76" s="71"/>
      <c r="D76" s="71"/>
      <c r="E76" s="72">
        <v>3296</v>
      </c>
      <c r="F76" s="71" t="s">
        <v>152</v>
      </c>
      <c r="G76" s="84">
        <v>0</v>
      </c>
      <c r="H76" s="84">
        <v>0</v>
      </c>
      <c r="I76" s="84">
        <v>0</v>
      </c>
      <c r="J76" s="84" t="e">
        <f t="shared" si="4"/>
        <v>#DIV/0!</v>
      </c>
      <c r="K76" s="84"/>
    </row>
    <row r="77" spans="2:11" ht="15" customHeight="1" x14ac:dyDescent="0.25">
      <c r="B77" s="71"/>
      <c r="C77" s="71"/>
      <c r="D77" s="71"/>
      <c r="E77" s="72">
        <v>3299</v>
      </c>
      <c r="F77" s="71" t="s">
        <v>94</v>
      </c>
      <c r="G77" s="84">
        <v>1449.75</v>
      </c>
      <c r="H77" s="84">
        <v>4313.6099999999997</v>
      </c>
      <c r="I77" s="84">
        <v>468.65</v>
      </c>
      <c r="J77" s="84">
        <f t="shared" si="4"/>
        <v>32.326263148818761</v>
      </c>
      <c r="K77" s="84"/>
    </row>
    <row r="78" spans="2:11" ht="15" customHeight="1" x14ac:dyDescent="0.25">
      <c r="B78" s="71"/>
      <c r="C78" s="74">
        <v>34</v>
      </c>
      <c r="D78" s="71"/>
      <c r="E78" s="71"/>
      <c r="F78" s="73" t="s">
        <v>153</v>
      </c>
      <c r="G78" s="87">
        <v>34.5</v>
      </c>
      <c r="H78" s="87">
        <v>145.99</v>
      </c>
      <c r="I78" s="87">
        <v>0.45</v>
      </c>
      <c r="J78" s="84">
        <f t="shared" si="4"/>
        <v>1.3043478260869565</v>
      </c>
      <c r="K78" s="84">
        <f>SUM(I78/H78)*100</f>
        <v>0.30824029043085138</v>
      </c>
    </row>
    <row r="79" spans="2:11" ht="15" customHeight="1" x14ac:dyDescent="0.25">
      <c r="B79" s="71"/>
      <c r="C79" s="71"/>
      <c r="D79" s="73">
        <v>343</v>
      </c>
      <c r="E79" s="71"/>
      <c r="F79" s="73" t="s">
        <v>154</v>
      </c>
      <c r="G79" s="87">
        <v>34.5</v>
      </c>
      <c r="H79" s="87">
        <v>1459.99</v>
      </c>
      <c r="I79" s="87">
        <v>0.45</v>
      </c>
      <c r="J79" s="84">
        <f t="shared" si="4"/>
        <v>1.3043478260869565</v>
      </c>
      <c r="K79" s="84"/>
    </row>
    <row r="80" spans="2:11" ht="15" customHeight="1" x14ac:dyDescent="0.25">
      <c r="B80" s="71"/>
      <c r="C80" s="71"/>
      <c r="D80" s="71"/>
      <c r="E80" s="71">
        <v>3431</v>
      </c>
      <c r="F80" s="71" t="s">
        <v>101</v>
      </c>
      <c r="G80" s="84">
        <v>34.5</v>
      </c>
      <c r="H80" s="84">
        <v>13.27</v>
      </c>
      <c r="I80" s="84">
        <v>0</v>
      </c>
      <c r="J80" s="84">
        <f t="shared" si="4"/>
        <v>0</v>
      </c>
      <c r="K80" s="84"/>
    </row>
    <row r="81" spans="2:11" ht="15" customHeight="1" x14ac:dyDescent="0.25">
      <c r="B81" s="71"/>
      <c r="C81" s="71"/>
      <c r="D81" s="71"/>
      <c r="E81" s="71">
        <v>3433</v>
      </c>
      <c r="F81" s="71" t="s">
        <v>155</v>
      </c>
      <c r="G81" s="84">
        <v>34.5</v>
      </c>
      <c r="H81" s="84">
        <v>132.72</v>
      </c>
      <c r="I81" s="84">
        <v>0.45</v>
      </c>
      <c r="J81" s="84">
        <f t="shared" si="4"/>
        <v>1.3043478260869565</v>
      </c>
      <c r="K81" s="84"/>
    </row>
    <row r="82" spans="2:11" ht="15" customHeight="1" x14ac:dyDescent="0.25">
      <c r="B82" s="71"/>
      <c r="C82" s="74">
        <v>38</v>
      </c>
      <c r="D82" s="73"/>
      <c r="E82" s="73"/>
      <c r="F82" s="73" t="s">
        <v>156</v>
      </c>
      <c r="G82" s="87">
        <v>1653.78</v>
      </c>
      <c r="H82" s="87"/>
      <c r="I82" s="87">
        <v>1554.32</v>
      </c>
      <c r="J82" s="84">
        <f t="shared" si="4"/>
        <v>93.985898970842555</v>
      </c>
      <c r="K82" s="84" t="e">
        <f>SUM(I82/H82)*100</f>
        <v>#DIV/0!</v>
      </c>
    </row>
    <row r="83" spans="2:11" ht="15" customHeight="1" x14ac:dyDescent="0.25">
      <c r="B83" s="71"/>
      <c r="C83" s="71"/>
      <c r="D83" s="73">
        <v>381</v>
      </c>
      <c r="E83" s="73"/>
      <c r="F83" s="73" t="s">
        <v>128</v>
      </c>
      <c r="G83" s="87">
        <v>1653.78</v>
      </c>
      <c r="H83" s="84"/>
      <c r="I83" s="87">
        <v>1554.32</v>
      </c>
      <c r="J83" s="84">
        <f t="shared" si="4"/>
        <v>93.985898970842555</v>
      </c>
      <c r="K83" s="84"/>
    </row>
    <row r="84" spans="2:11" ht="15" customHeight="1" x14ac:dyDescent="0.25">
      <c r="B84" s="71"/>
      <c r="C84" s="71"/>
      <c r="D84" s="71"/>
      <c r="E84" s="71">
        <v>3812</v>
      </c>
      <c r="F84" s="71" t="s">
        <v>157</v>
      </c>
      <c r="G84" s="84">
        <v>1653.78</v>
      </c>
      <c r="H84" s="84"/>
      <c r="I84" s="84">
        <v>1554.32</v>
      </c>
      <c r="J84" s="84">
        <f t="shared" si="4"/>
        <v>93.985898970842555</v>
      </c>
      <c r="K84" s="84"/>
    </row>
    <row r="85" spans="2:11" ht="15" customHeight="1" x14ac:dyDescent="0.25">
      <c r="B85" s="73">
        <v>4</v>
      </c>
      <c r="C85" s="73"/>
      <c r="D85" s="73"/>
      <c r="E85" s="73"/>
      <c r="F85" s="73" t="s">
        <v>158</v>
      </c>
      <c r="G85" s="87">
        <v>1716.74</v>
      </c>
      <c r="H85" s="87">
        <v>24679.63</v>
      </c>
      <c r="I85" s="87">
        <v>5078.33</v>
      </c>
      <c r="J85" s="84">
        <f t="shared" si="4"/>
        <v>295.81241189696755</v>
      </c>
      <c r="K85" s="84">
        <f>SUM(I85/H85)*100</f>
        <v>20.577010271223674</v>
      </c>
    </row>
    <row r="86" spans="2:11" ht="15" customHeight="1" x14ac:dyDescent="0.25">
      <c r="B86" s="73"/>
      <c r="C86" s="73">
        <v>42</v>
      </c>
      <c r="D86" s="73"/>
      <c r="E86" s="73"/>
      <c r="F86" s="73" t="s">
        <v>159</v>
      </c>
      <c r="G86" s="87">
        <v>1716.74</v>
      </c>
      <c r="H86" s="87">
        <v>24679.63</v>
      </c>
      <c r="I86" s="87">
        <v>5078.33</v>
      </c>
      <c r="J86" s="84">
        <f t="shared" si="4"/>
        <v>295.81241189696755</v>
      </c>
      <c r="K86" s="84">
        <f>SUM(I86/H86)*100</f>
        <v>20.577010271223674</v>
      </c>
    </row>
    <row r="87" spans="2:11" ht="15" customHeight="1" x14ac:dyDescent="0.25">
      <c r="B87" s="73"/>
      <c r="C87" s="73"/>
      <c r="D87" s="73">
        <v>422</v>
      </c>
      <c r="E87" s="73"/>
      <c r="F87" s="73" t="s">
        <v>160</v>
      </c>
      <c r="G87" s="87">
        <f>SUM(G88+G89+G90+G91+G92+G93)</f>
        <v>1716.74</v>
      </c>
      <c r="H87" s="87">
        <v>23086.95</v>
      </c>
      <c r="I87" s="87">
        <v>4786.3500000000004</v>
      </c>
      <c r="J87" s="84">
        <f t="shared" si="4"/>
        <v>278.80459475517551</v>
      </c>
      <c r="K87" s="84"/>
    </row>
    <row r="88" spans="2:11" ht="15" customHeight="1" x14ac:dyDescent="0.25">
      <c r="B88" s="71"/>
      <c r="C88" s="71"/>
      <c r="D88" s="71"/>
      <c r="E88" s="72">
        <v>4221</v>
      </c>
      <c r="F88" s="71" t="s">
        <v>161</v>
      </c>
      <c r="G88" s="84">
        <v>231.73</v>
      </c>
      <c r="H88" s="84">
        <v>3583.52</v>
      </c>
      <c r="I88" s="84">
        <v>2644.24</v>
      </c>
      <c r="J88" s="84">
        <f t="shared" si="4"/>
        <v>1141.0866094161308</v>
      </c>
      <c r="K88" s="84"/>
    </row>
    <row r="89" spans="2:11" ht="15" customHeight="1" x14ac:dyDescent="0.25">
      <c r="B89" s="71"/>
      <c r="C89" s="71"/>
      <c r="D89" s="71"/>
      <c r="E89" s="72">
        <v>4222</v>
      </c>
      <c r="F89" s="71" t="s">
        <v>182</v>
      </c>
      <c r="G89" s="84">
        <v>0</v>
      </c>
      <c r="H89" s="84">
        <v>1858.12</v>
      </c>
      <c r="I89" s="84">
        <v>0</v>
      </c>
      <c r="J89" s="84" t="e">
        <f t="shared" si="4"/>
        <v>#DIV/0!</v>
      </c>
      <c r="K89" s="84"/>
    </row>
    <row r="90" spans="2:11" ht="15" customHeight="1" x14ac:dyDescent="0.25">
      <c r="B90" s="71"/>
      <c r="C90" s="71"/>
      <c r="D90" s="71"/>
      <c r="E90" s="72">
        <v>4224</v>
      </c>
      <c r="F90" s="71" t="s">
        <v>162</v>
      </c>
      <c r="G90" s="84">
        <v>0</v>
      </c>
      <c r="H90" s="84">
        <v>1327.23</v>
      </c>
      <c r="I90" s="84">
        <v>0</v>
      </c>
      <c r="J90" s="84" t="e">
        <f t="shared" si="4"/>
        <v>#DIV/0!</v>
      </c>
      <c r="K90" s="84"/>
    </row>
    <row r="91" spans="2:11" ht="15" customHeight="1" x14ac:dyDescent="0.25">
      <c r="B91" s="71"/>
      <c r="C91" s="71"/>
      <c r="D91" s="71"/>
      <c r="E91" s="72">
        <v>4225</v>
      </c>
      <c r="F91" s="71" t="s">
        <v>183</v>
      </c>
      <c r="G91" s="84">
        <v>0</v>
      </c>
      <c r="H91" s="84">
        <v>1327.23</v>
      </c>
      <c r="I91" s="84">
        <v>0</v>
      </c>
      <c r="J91" s="84">
        <v>0</v>
      </c>
      <c r="K91" s="84"/>
    </row>
    <row r="92" spans="2:11" ht="15" customHeight="1" x14ac:dyDescent="0.25">
      <c r="B92" s="71"/>
      <c r="C92" s="71"/>
      <c r="D92" s="71"/>
      <c r="E92" s="72">
        <v>4226</v>
      </c>
      <c r="F92" s="71" t="s">
        <v>163</v>
      </c>
      <c r="G92" s="84">
        <v>1176.02</v>
      </c>
      <c r="H92" s="84">
        <v>2990</v>
      </c>
      <c r="I92" s="84">
        <v>1867.13</v>
      </c>
      <c r="J92" s="84">
        <f>SUM(I92/G92)*100</f>
        <v>158.76685770650161</v>
      </c>
      <c r="K92" s="84"/>
    </row>
    <row r="93" spans="2:11" ht="15" customHeight="1" x14ac:dyDescent="0.25">
      <c r="B93" s="71"/>
      <c r="C93" s="71"/>
      <c r="D93" s="71"/>
      <c r="E93" s="72">
        <v>4227</v>
      </c>
      <c r="F93" s="71" t="s">
        <v>184</v>
      </c>
      <c r="G93" s="84">
        <v>308.99</v>
      </c>
      <c r="H93" s="84">
        <v>12000</v>
      </c>
      <c r="I93" s="84">
        <v>274.98</v>
      </c>
      <c r="J93" s="84">
        <v>0</v>
      </c>
      <c r="K93" s="84"/>
    </row>
    <row r="94" spans="2:11" ht="15" customHeight="1" x14ac:dyDescent="0.25">
      <c r="B94" s="71"/>
      <c r="C94" s="71"/>
      <c r="D94" s="73">
        <v>424</v>
      </c>
      <c r="E94" s="74"/>
      <c r="F94" s="73" t="s">
        <v>164</v>
      </c>
      <c r="G94" s="87">
        <v>0</v>
      </c>
      <c r="H94" s="87">
        <v>1592.68</v>
      </c>
      <c r="I94" s="87">
        <v>291.98</v>
      </c>
      <c r="J94" s="84" t="e">
        <f>SUM(I94/G94)*100</f>
        <v>#DIV/0!</v>
      </c>
      <c r="K94" s="84"/>
    </row>
    <row r="95" spans="2:11" ht="15" customHeight="1" x14ac:dyDescent="0.25">
      <c r="B95" s="71"/>
      <c r="C95" s="71"/>
      <c r="D95" s="71"/>
      <c r="E95" s="72">
        <v>4241</v>
      </c>
      <c r="F95" s="71" t="s">
        <v>165</v>
      </c>
      <c r="G95" s="84">
        <v>0</v>
      </c>
      <c r="H95" s="84">
        <v>1592.68</v>
      </c>
      <c r="I95" s="84">
        <v>291.98</v>
      </c>
      <c r="J95" s="84" t="e">
        <f>SUM(I95/G95)*100</f>
        <v>#DIV/0!</v>
      </c>
      <c r="K95" s="84"/>
    </row>
    <row r="96" spans="2:11" ht="15" customHeight="1" x14ac:dyDescent="0.25">
      <c r="B96" s="73"/>
      <c r="C96" s="73">
        <v>45</v>
      </c>
      <c r="D96" s="73"/>
      <c r="E96" s="73"/>
      <c r="F96" s="73" t="s">
        <v>185</v>
      </c>
      <c r="G96" s="84">
        <v>0</v>
      </c>
      <c r="H96" s="87"/>
      <c r="I96" s="84">
        <v>0</v>
      </c>
      <c r="J96" s="84">
        <v>0</v>
      </c>
      <c r="K96" s="84"/>
    </row>
    <row r="97" spans="2:11" ht="15" customHeight="1" x14ac:dyDescent="0.25">
      <c r="B97" s="73"/>
      <c r="C97" s="73"/>
      <c r="D97" s="73">
        <v>452</v>
      </c>
      <c r="E97" s="73"/>
      <c r="F97" s="73" t="s">
        <v>185</v>
      </c>
      <c r="G97" s="84">
        <v>0</v>
      </c>
      <c r="H97" s="87"/>
      <c r="I97" s="84">
        <v>0</v>
      </c>
      <c r="J97" s="84">
        <v>0</v>
      </c>
      <c r="K97" s="84"/>
    </row>
    <row r="98" spans="2:11" ht="15" customHeight="1" x14ac:dyDescent="0.25">
      <c r="B98" s="71"/>
      <c r="C98" s="71"/>
      <c r="D98" s="71"/>
      <c r="E98" s="72">
        <v>4521</v>
      </c>
      <c r="F98" s="71" t="s">
        <v>185</v>
      </c>
      <c r="G98" s="84">
        <v>0</v>
      </c>
      <c r="H98" s="84"/>
      <c r="I98" s="84">
        <v>0</v>
      </c>
      <c r="J98" s="84">
        <v>0</v>
      </c>
      <c r="K98" s="84"/>
    </row>
    <row r="99" spans="2:11" x14ac:dyDescent="0.25">
      <c r="B99" s="74">
        <v>9</v>
      </c>
      <c r="C99" s="71"/>
      <c r="D99" s="71"/>
      <c r="E99" s="73">
        <v>9222</v>
      </c>
      <c r="F99" s="73" t="s">
        <v>201</v>
      </c>
      <c r="G99" s="25">
        <v>0</v>
      </c>
      <c r="H99" s="25">
        <v>0</v>
      </c>
      <c r="I99" s="102">
        <f>I10-I36</f>
        <v>-171088.32000000007</v>
      </c>
      <c r="J99" s="25"/>
      <c r="K99" s="25"/>
    </row>
  </sheetData>
  <mergeCells count="7">
    <mergeCell ref="B35:F35"/>
    <mergeCell ref="B34:F34"/>
    <mergeCell ref="B8:F8"/>
    <mergeCell ref="B9:F9"/>
    <mergeCell ref="B2:K2"/>
    <mergeCell ref="B4:K4"/>
    <mergeCell ref="B6:K6"/>
  </mergeCells>
  <pageMargins left="0.7" right="0.7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1"/>
  <sheetViews>
    <sheetView workbookViewId="0">
      <selection activeCell="F32" sqref="F32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16"/>
      <c r="C1" s="16"/>
      <c r="D1" s="16"/>
      <c r="E1" s="2"/>
      <c r="F1" s="2"/>
      <c r="G1" s="2"/>
    </row>
    <row r="2" spans="2:7" ht="15.75" customHeight="1" x14ac:dyDescent="0.25">
      <c r="B2" s="142" t="s">
        <v>35</v>
      </c>
      <c r="C2" s="142"/>
      <c r="D2" s="142"/>
      <c r="E2" s="142"/>
      <c r="F2" s="142"/>
      <c r="G2" s="142"/>
    </row>
    <row r="3" spans="2:7" ht="18" x14ac:dyDescent="0.25">
      <c r="B3" s="16"/>
      <c r="C3" s="16"/>
      <c r="D3" s="16"/>
      <c r="E3" s="2"/>
      <c r="F3" s="2"/>
      <c r="G3" s="2"/>
    </row>
    <row r="4" spans="2:7" ht="25.5" x14ac:dyDescent="0.25">
      <c r="B4" s="36" t="s">
        <v>6</v>
      </c>
      <c r="C4" s="36" t="s">
        <v>200</v>
      </c>
      <c r="D4" s="36" t="s">
        <v>205</v>
      </c>
      <c r="E4" s="36" t="s">
        <v>206</v>
      </c>
      <c r="F4" s="36" t="s">
        <v>15</v>
      </c>
      <c r="G4" s="36" t="s">
        <v>46</v>
      </c>
    </row>
    <row r="5" spans="2:7" x14ac:dyDescent="0.25">
      <c r="B5" s="36">
        <v>1</v>
      </c>
      <c r="C5" s="36">
        <v>2</v>
      </c>
      <c r="D5" s="36">
        <v>3</v>
      </c>
      <c r="E5" s="36">
        <v>4</v>
      </c>
      <c r="F5" s="36" t="s">
        <v>196</v>
      </c>
      <c r="G5" s="36" t="s">
        <v>195</v>
      </c>
    </row>
    <row r="6" spans="2:7" x14ac:dyDescent="0.25">
      <c r="B6" s="96" t="s">
        <v>34</v>
      </c>
      <c r="C6" s="97">
        <f>SUM(C7+C9+C12+C15+C18)</f>
        <v>1162531.93</v>
      </c>
      <c r="D6" s="98">
        <f>D7+D9+D12+D15+D18</f>
        <v>2968624.1100000003</v>
      </c>
      <c r="E6" s="103">
        <f>SUM(E7+E9+E12+E15+E18)</f>
        <v>1268235.58</v>
      </c>
      <c r="F6" s="99">
        <f t="shared" ref="F6:F31" si="0">SUM(C6/E6)*100</f>
        <v>91.665298492887246</v>
      </c>
      <c r="G6" s="99">
        <f t="shared" ref="G6:G31" si="1">SUM(C6/D6)*100</f>
        <v>39.160630882297852</v>
      </c>
    </row>
    <row r="7" spans="2:7" x14ac:dyDescent="0.25">
      <c r="B7" s="5" t="s">
        <v>169</v>
      </c>
      <c r="C7" s="87">
        <v>68698.100000000006</v>
      </c>
      <c r="D7" s="85">
        <v>137538.51</v>
      </c>
      <c r="E7" s="102">
        <v>90455.29</v>
      </c>
      <c r="F7" s="84">
        <f t="shared" si="0"/>
        <v>75.947023109427874</v>
      </c>
      <c r="G7" s="84">
        <f t="shared" si="1"/>
        <v>49.948265398541835</v>
      </c>
    </row>
    <row r="8" spans="2:7" x14ac:dyDescent="0.25">
      <c r="B8" s="29" t="s">
        <v>118</v>
      </c>
      <c r="C8" s="84">
        <v>68698.100000000006</v>
      </c>
      <c r="D8" s="83">
        <v>137538.51</v>
      </c>
      <c r="E8" s="102">
        <v>90455.29</v>
      </c>
      <c r="F8" s="84">
        <f t="shared" si="0"/>
        <v>75.947023109427874</v>
      </c>
      <c r="G8" s="84">
        <f t="shared" si="1"/>
        <v>49.948265398541835</v>
      </c>
    </row>
    <row r="9" spans="2:7" x14ac:dyDescent="0.25">
      <c r="B9" s="5" t="s">
        <v>170</v>
      </c>
      <c r="C9" s="87">
        <v>7235.8</v>
      </c>
      <c r="D9" s="85">
        <f>SUM(D10:D11)</f>
        <v>28433.919999999998</v>
      </c>
      <c r="E9" s="102">
        <v>6810</v>
      </c>
      <c r="F9" s="84">
        <f t="shared" si="0"/>
        <v>106.25256975036712</v>
      </c>
      <c r="G9" s="84">
        <f t="shared" si="1"/>
        <v>25.447775051769156</v>
      </c>
    </row>
    <row r="10" spans="2:7" x14ac:dyDescent="0.25">
      <c r="B10" s="27" t="s">
        <v>166</v>
      </c>
      <c r="C10" s="84">
        <v>7235.8</v>
      </c>
      <c r="D10" s="83">
        <v>21064.17</v>
      </c>
      <c r="E10" s="102">
        <v>6810</v>
      </c>
      <c r="F10" s="84">
        <f t="shared" si="0"/>
        <v>106.25256975036712</v>
      </c>
      <c r="G10" s="84">
        <f t="shared" si="1"/>
        <v>34.351222953479777</v>
      </c>
    </row>
    <row r="11" spans="2:7" x14ac:dyDescent="0.25">
      <c r="B11" s="27" t="s">
        <v>194</v>
      </c>
      <c r="C11" s="84">
        <v>0</v>
      </c>
      <c r="D11" s="83">
        <v>7369.75</v>
      </c>
      <c r="E11" s="102">
        <v>0</v>
      </c>
      <c r="F11" s="84" t="e">
        <f t="shared" si="0"/>
        <v>#DIV/0!</v>
      </c>
      <c r="G11" s="84">
        <f t="shared" si="1"/>
        <v>0</v>
      </c>
    </row>
    <row r="12" spans="2:7" x14ac:dyDescent="0.25">
      <c r="B12" s="5" t="s">
        <v>171</v>
      </c>
      <c r="C12" s="87">
        <v>2352.12</v>
      </c>
      <c r="D12" s="85">
        <f>SUM(D13:D14)</f>
        <v>9657.2899999999991</v>
      </c>
      <c r="E12" s="102">
        <v>2920</v>
      </c>
      <c r="F12" s="84">
        <f t="shared" si="0"/>
        <v>80.552054794520544</v>
      </c>
      <c r="G12" s="84">
        <f t="shared" si="1"/>
        <v>24.355901086122504</v>
      </c>
    </row>
    <row r="13" spans="2:7" x14ac:dyDescent="0.25">
      <c r="B13" s="27" t="s">
        <v>167</v>
      </c>
      <c r="C13" s="84">
        <v>2352.12</v>
      </c>
      <c r="D13" s="83">
        <v>7280.86</v>
      </c>
      <c r="E13" s="102">
        <v>2920</v>
      </c>
      <c r="F13" s="84">
        <f t="shared" si="0"/>
        <v>80.552054794520544</v>
      </c>
      <c r="G13" s="84">
        <f t="shared" si="1"/>
        <v>32.305524347398524</v>
      </c>
    </row>
    <row r="14" spans="2:7" x14ac:dyDescent="0.25">
      <c r="B14" s="27" t="s">
        <v>194</v>
      </c>
      <c r="C14" s="84">
        <v>0</v>
      </c>
      <c r="D14" s="83">
        <v>2376.4299999999998</v>
      </c>
      <c r="E14" s="102">
        <v>0</v>
      </c>
      <c r="F14" s="84" t="e">
        <f t="shared" si="0"/>
        <v>#DIV/0!</v>
      </c>
      <c r="G14" s="84">
        <f t="shared" si="1"/>
        <v>0</v>
      </c>
    </row>
    <row r="15" spans="2:7" ht="15.75" customHeight="1" x14ac:dyDescent="0.25">
      <c r="B15" s="5" t="s">
        <v>172</v>
      </c>
      <c r="C15" s="87">
        <v>1078258.72</v>
      </c>
      <c r="D15" s="85">
        <f>SUM(D16:D17)</f>
        <v>2768893.72</v>
      </c>
      <c r="E15" s="102">
        <v>1161374.29</v>
      </c>
      <c r="F15" s="84">
        <f t="shared" si="0"/>
        <v>92.843343380711474</v>
      </c>
      <c r="G15" s="84">
        <f t="shared" si="1"/>
        <v>38.941860144780129</v>
      </c>
    </row>
    <row r="16" spans="2:7" ht="15.75" customHeight="1" x14ac:dyDescent="0.25">
      <c r="B16" s="27" t="s">
        <v>168</v>
      </c>
      <c r="C16" s="84">
        <v>1078258.72</v>
      </c>
      <c r="D16" s="83">
        <v>2759507.52</v>
      </c>
      <c r="E16" s="102">
        <v>1161374.29</v>
      </c>
      <c r="F16" s="84">
        <f t="shared" si="0"/>
        <v>92.843343380711474</v>
      </c>
      <c r="G16" s="84">
        <f t="shared" si="1"/>
        <v>39.074317144821549</v>
      </c>
    </row>
    <row r="17" spans="2:7" x14ac:dyDescent="0.25">
      <c r="B17" s="27" t="s">
        <v>194</v>
      </c>
      <c r="C17" s="84">
        <v>0</v>
      </c>
      <c r="D17" s="83">
        <v>9386.2000000000007</v>
      </c>
      <c r="E17" s="102">
        <v>0</v>
      </c>
      <c r="F17" s="84" t="e">
        <f t="shared" si="0"/>
        <v>#DIV/0!</v>
      </c>
      <c r="G17" s="84">
        <f t="shared" si="1"/>
        <v>0</v>
      </c>
    </row>
    <row r="18" spans="2:7" x14ac:dyDescent="0.25">
      <c r="B18" s="5" t="s">
        <v>173</v>
      </c>
      <c r="C18" s="87">
        <v>5987.19</v>
      </c>
      <c r="D18" s="85">
        <f>SUM(D19:D20)</f>
        <v>24100.670000000002</v>
      </c>
      <c r="E18" s="102">
        <v>6676</v>
      </c>
      <c r="F18" s="84">
        <f t="shared" si="0"/>
        <v>89.682294787297778</v>
      </c>
      <c r="G18" s="84">
        <f t="shared" si="1"/>
        <v>24.842421393264168</v>
      </c>
    </row>
    <row r="19" spans="2:7" x14ac:dyDescent="0.25">
      <c r="B19" s="27" t="s">
        <v>174</v>
      </c>
      <c r="C19" s="84">
        <v>5987.19</v>
      </c>
      <c r="D19" s="83">
        <v>16345.54</v>
      </c>
      <c r="E19" s="102">
        <v>6676</v>
      </c>
      <c r="F19" s="84">
        <f t="shared" si="0"/>
        <v>89.682294787297778</v>
      </c>
      <c r="G19" s="84">
        <f t="shared" si="1"/>
        <v>36.628890816699844</v>
      </c>
    </row>
    <row r="20" spans="2:7" x14ac:dyDescent="0.25">
      <c r="B20" s="27" t="s">
        <v>194</v>
      </c>
      <c r="C20" s="84">
        <v>0</v>
      </c>
      <c r="D20" s="83">
        <v>7755.13</v>
      </c>
      <c r="E20" s="102">
        <v>0</v>
      </c>
      <c r="F20" s="84" t="e">
        <f t="shared" si="0"/>
        <v>#DIV/0!</v>
      </c>
      <c r="G20" s="84">
        <f t="shared" si="1"/>
        <v>0</v>
      </c>
    </row>
    <row r="21" spans="2:7" x14ac:dyDescent="0.25">
      <c r="B21" s="96" t="s">
        <v>33</v>
      </c>
      <c r="C21" s="97">
        <f>SUM(C22+C24+C26+C28+C30)</f>
        <v>1155417.57</v>
      </c>
      <c r="D21" s="98">
        <f>D22+D24+D26+D28+D30</f>
        <v>2968624.1100000003</v>
      </c>
      <c r="E21" s="103">
        <f>E22+E24+E26+E28+E30</f>
        <v>1440424.22</v>
      </c>
      <c r="F21" s="99">
        <f t="shared" si="0"/>
        <v>80.213700516643641</v>
      </c>
      <c r="G21" s="99">
        <f t="shared" si="1"/>
        <v>38.920979119852255</v>
      </c>
    </row>
    <row r="22" spans="2:7" x14ac:dyDescent="0.25">
      <c r="B22" s="5" t="s">
        <v>169</v>
      </c>
      <c r="C22" s="87">
        <v>71717.990000000005</v>
      </c>
      <c r="D22" s="85">
        <v>137538.51</v>
      </c>
      <c r="E22" s="102">
        <v>83744.53</v>
      </c>
      <c r="F22" s="84">
        <f t="shared" si="0"/>
        <v>85.639014273529284</v>
      </c>
      <c r="G22" s="84">
        <f t="shared" si="1"/>
        <v>52.143934087987432</v>
      </c>
    </row>
    <row r="23" spans="2:7" x14ac:dyDescent="0.25">
      <c r="B23" s="29" t="s">
        <v>118</v>
      </c>
      <c r="C23" s="84">
        <v>71717.990000000005</v>
      </c>
      <c r="D23" s="83">
        <v>137538.51</v>
      </c>
      <c r="E23" s="102">
        <v>83744.53</v>
      </c>
      <c r="F23" s="84">
        <f t="shared" si="0"/>
        <v>85.639014273529284</v>
      </c>
      <c r="G23" s="84">
        <f t="shared" si="1"/>
        <v>52.143934087987432</v>
      </c>
    </row>
    <row r="24" spans="2:7" x14ac:dyDescent="0.25">
      <c r="B24" s="5" t="s">
        <v>170</v>
      </c>
      <c r="C24" s="87">
        <v>1763.62</v>
      </c>
      <c r="D24" s="85">
        <v>28433.919999999998</v>
      </c>
      <c r="E24" s="102">
        <v>2729.07</v>
      </c>
      <c r="F24" s="84">
        <f t="shared" si="0"/>
        <v>64.623479793482758</v>
      </c>
      <c r="G24" s="84">
        <f t="shared" si="1"/>
        <v>6.2025214954533174</v>
      </c>
    </row>
    <row r="25" spans="2:7" x14ac:dyDescent="0.25">
      <c r="B25" s="27" t="s">
        <v>166</v>
      </c>
      <c r="C25" s="84">
        <v>1763.62</v>
      </c>
      <c r="D25" s="83">
        <v>28433.919999999998</v>
      </c>
      <c r="E25" s="102">
        <v>2729.07</v>
      </c>
      <c r="F25" s="84">
        <f t="shared" si="0"/>
        <v>64.623479793482758</v>
      </c>
      <c r="G25" s="84">
        <f t="shared" si="1"/>
        <v>6.2025214954533174</v>
      </c>
    </row>
    <row r="26" spans="2:7" x14ac:dyDescent="0.25">
      <c r="B26" s="5" t="s">
        <v>171</v>
      </c>
      <c r="C26" s="87">
        <v>2126.36</v>
      </c>
      <c r="D26" s="85">
        <v>9657.2900000000009</v>
      </c>
      <c r="E26" s="102">
        <v>986.91</v>
      </c>
      <c r="F26" s="84">
        <f t="shared" si="0"/>
        <v>215.45632327162559</v>
      </c>
      <c r="G26" s="84">
        <f t="shared" si="1"/>
        <v>22.018185225875996</v>
      </c>
    </row>
    <row r="27" spans="2:7" x14ac:dyDescent="0.25">
      <c r="B27" s="27" t="s">
        <v>167</v>
      </c>
      <c r="C27" s="84">
        <v>2123.36</v>
      </c>
      <c r="D27" s="83">
        <v>9657.2900000000009</v>
      </c>
      <c r="E27" s="102">
        <v>986.91</v>
      </c>
      <c r="F27" s="84">
        <f t="shared" si="0"/>
        <v>215.15234418538674</v>
      </c>
      <c r="G27" s="84">
        <f t="shared" si="1"/>
        <v>21.987120610440403</v>
      </c>
    </row>
    <row r="28" spans="2:7" x14ac:dyDescent="0.25">
      <c r="B28" s="5" t="s">
        <v>172</v>
      </c>
      <c r="C28" s="87">
        <v>1075007.01</v>
      </c>
      <c r="D28" s="85">
        <v>2768893.72</v>
      </c>
      <c r="E28" s="102">
        <v>1350097.56</v>
      </c>
      <c r="F28" s="84">
        <f t="shared" si="0"/>
        <v>79.62439469929862</v>
      </c>
      <c r="G28" s="84">
        <f t="shared" si="1"/>
        <v>38.824422990131957</v>
      </c>
    </row>
    <row r="29" spans="2:7" x14ac:dyDescent="0.25">
      <c r="B29" s="27" t="s">
        <v>168</v>
      </c>
      <c r="C29" s="84">
        <v>1075007.01</v>
      </c>
      <c r="D29" s="83">
        <v>2768893.72</v>
      </c>
      <c r="E29" s="102">
        <v>1350097.56</v>
      </c>
      <c r="F29" s="84">
        <f t="shared" si="0"/>
        <v>79.62439469929862</v>
      </c>
      <c r="G29" s="84">
        <f t="shared" si="1"/>
        <v>38.824422990131957</v>
      </c>
    </row>
    <row r="30" spans="2:7" x14ac:dyDescent="0.25">
      <c r="B30" s="5" t="s">
        <v>173</v>
      </c>
      <c r="C30" s="87">
        <v>4802.59</v>
      </c>
      <c r="D30" s="85">
        <v>24100.67</v>
      </c>
      <c r="E30" s="102">
        <v>2866.15</v>
      </c>
      <c r="F30" s="84">
        <f t="shared" si="0"/>
        <v>167.5624095040385</v>
      </c>
      <c r="G30" s="84">
        <f t="shared" si="1"/>
        <v>19.927205343253945</v>
      </c>
    </row>
    <row r="31" spans="2:7" x14ac:dyDescent="0.25">
      <c r="B31" s="27" t="s">
        <v>174</v>
      </c>
      <c r="C31" s="84">
        <v>4802.59</v>
      </c>
      <c r="D31" s="84">
        <v>24100.67</v>
      </c>
      <c r="E31" s="102">
        <v>2866.15</v>
      </c>
      <c r="F31" s="84">
        <f t="shared" si="0"/>
        <v>167.5624095040385</v>
      </c>
      <c r="G31" s="84">
        <f t="shared" si="1"/>
        <v>19.927205343253945</v>
      </c>
    </row>
  </sheetData>
  <mergeCells count="1">
    <mergeCell ref="B2:G2"/>
  </mergeCells>
  <pageMargins left="0.7" right="0.7" top="0.75" bottom="0.75" header="0.3" footer="0.3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"/>
  <sheetViews>
    <sheetView workbookViewId="0">
      <selection activeCell="G32" sqref="G32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16"/>
      <c r="C1" s="16"/>
      <c r="D1" s="16"/>
      <c r="E1" s="2"/>
      <c r="F1" s="2"/>
      <c r="G1" s="2"/>
    </row>
    <row r="2" spans="2:7" ht="15.75" customHeight="1" x14ac:dyDescent="0.25">
      <c r="B2" s="142" t="s">
        <v>44</v>
      </c>
      <c r="C2" s="142"/>
      <c r="D2" s="142"/>
      <c r="E2" s="142"/>
      <c r="F2" s="142"/>
      <c r="G2" s="142"/>
    </row>
    <row r="3" spans="2:7" ht="18" x14ac:dyDescent="0.25">
      <c r="B3" s="16"/>
      <c r="C3" s="16"/>
      <c r="D3" s="16"/>
      <c r="E3" s="2"/>
      <c r="F3" s="2"/>
      <c r="G3" s="2"/>
    </row>
    <row r="4" spans="2:7" ht="25.5" x14ac:dyDescent="0.25">
      <c r="B4" s="36" t="s">
        <v>6</v>
      </c>
      <c r="C4" s="36" t="s">
        <v>200</v>
      </c>
      <c r="D4" s="36" t="s">
        <v>205</v>
      </c>
      <c r="E4" s="36" t="s">
        <v>206</v>
      </c>
      <c r="F4" s="36" t="s">
        <v>15</v>
      </c>
      <c r="G4" s="36" t="s">
        <v>46</v>
      </c>
    </row>
    <row r="5" spans="2:7" x14ac:dyDescent="0.25">
      <c r="B5" s="36">
        <v>1</v>
      </c>
      <c r="C5" s="36">
        <v>2</v>
      </c>
      <c r="D5" s="36">
        <v>3</v>
      </c>
      <c r="E5" s="36">
        <v>4</v>
      </c>
      <c r="F5" s="36" t="s">
        <v>196</v>
      </c>
      <c r="G5" s="36" t="s">
        <v>195</v>
      </c>
    </row>
    <row r="6" spans="2:7" ht="15.75" customHeight="1" x14ac:dyDescent="0.25">
      <c r="B6" s="5" t="s">
        <v>33</v>
      </c>
      <c r="C6" s="84">
        <v>1155417.57</v>
      </c>
      <c r="D6" s="83">
        <v>2968624.11</v>
      </c>
      <c r="E6" s="102">
        <v>1439417.64</v>
      </c>
      <c r="F6" s="84">
        <f>SUM(E6/C6)*100</f>
        <v>124.57986423038381</v>
      </c>
      <c r="G6" s="84">
        <f>SUM(E6/D6)*100</f>
        <v>48.487702944647978</v>
      </c>
    </row>
    <row r="7" spans="2:7" ht="15.75" customHeight="1" x14ac:dyDescent="0.25">
      <c r="B7" s="5" t="s">
        <v>66</v>
      </c>
      <c r="C7" s="84">
        <v>1155417.57</v>
      </c>
      <c r="D7" s="83">
        <v>2968624.11</v>
      </c>
      <c r="E7" s="102">
        <v>1439417.64</v>
      </c>
      <c r="F7" s="84">
        <f>SUM(C7/E7)*100</f>
        <v>80.269793692399119</v>
      </c>
      <c r="G7" s="84">
        <f>SUM(C7/D7)*100</f>
        <v>38.920979119852269</v>
      </c>
    </row>
    <row r="8" spans="2:7" x14ac:dyDescent="0.25">
      <c r="B8" s="30" t="s">
        <v>67</v>
      </c>
      <c r="C8" s="84">
        <v>1155417.57</v>
      </c>
      <c r="D8" s="83">
        <v>2968624.11</v>
      </c>
      <c r="E8" s="102">
        <v>1439417.64</v>
      </c>
      <c r="F8" s="84">
        <f>SUM(C8/E8)*100</f>
        <v>80.269793692399119</v>
      </c>
      <c r="G8" s="84">
        <f>SUM(C8/D8)*100</f>
        <v>38.920979119852269</v>
      </c>
    </row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6"/>
  <sheetViews>
    <sheetView workbookViewId="0">
      <selection activeCell="P13" sqref="P1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2:12" ht="18" customHeight="1" x14ac:dyDescent="0.25">
      <c r="B2" s="142" t="s">
        <v>62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2:12" ht="15.75" customHeight="1" x14ac:dyDescent="0.25">
      <c r="B3" s="142" t="s">
        <v>36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2:12" ht="18" x14ac:dyDescent="0.25">
      <c r="B4" s="16"/>
      <c r="C4" s="16"/>
      <c r="D4" s="16"/>
      <c r="E4" s="16"/>
      <c r="F4" s="16"/>
      <c r="G4" s="16"/>
      <c r="H4" s="16"/>
      <c r="I4" s="16"/>
      <c r="J4" s="2"/>
      <c r="K4" s="2"/>
      <c r="L4" s="2"/>
    </row>
    <row r="5" spans="2:12" ht="25.5" customHeight="1" x14ac:dyDescent="0.25">
      <c r="B5" s="139" t="s">
        <v>6</v>
      </c>
      <c r="C5" s="140"/>
      <c r="D5" s="140"/>
      <c r="E5" s="140"/>
      <c r="F5" s="141"/>
      <c r="G5" s="37" t="s">
        <v>64</v>
      </c>
      <c r="H5" s="36" t="s">
        <v>192</v>
      </c>
      <c r="I5" s="37" t="s">
        <v>47</v>
      </c>
      <c r="J5" s="37" t="s">
        <v>65</v>
      </c>
      <c r="K5" s="37" t="s">
        <v>15</v>
      </c>
      <c r="L5" s="37" t="s">
        <v>46</v>
      </c>
    </row>
    <row r="6" spans="2:12" x14ac:dyDescent="0.25">
      <c r="B6" s="139">
        <v>1</v>
      </c>
      <c r="C6" s="140"/>
      <c r="D6" s="140"/>
      <c r="E6" s="140"/>
      <c r="F6" s="141"/>
      <c r="G6" s="37">
        <v>2</v>
      </c>
      <c r="H6" s="37">
        <v>3</v>
      </c>
      <c r="I6" s="37">
        <v>4</v>
      </c>
      <c r="J6" s="37">
        <v>5</v>
      </c>
      <c r="K6" s="37" t="s">
        <v>17</v>
      </c>
      <c r="L6" s="37" t="s">
        <v>18</v>
      </c>
    </row>
    <row r="7" spans="2:12" ht="25.5" x14ac:dyDescent="0.25">
      <c r="B7" s="5">
        <v>8</v>
      </c>
      <c r="C7" s="5"/>
      <c r="D7" s="5"/>
      <c r="E7" s="5"/>
      <c r="F7" s="5" t="s">
        <v>8</v>
      </c>
      <c r="G7" s="3"/>
      <c r="H7" s="3"/>
      <c r="I7" s="3"/>
      <c r="J7" s="25"/>
      <c r="K7" s="25"/>
      <c r="L7" s="25"/>
    </row>
    <row r="8" spans="2:12" x14ac:dyDescent="0.25">
      <c r="B8" s="5"/>
      <c r="C8" s="10">
        <v>84</v>
      </c>
      <c r="D8" s="10"/>
      <c r="E8" s="10"/>
      <c r="F8" s="10" t="s">
        <v>12</v>
      </c>
      <c r="G8" s="3"/>
      <c r="H8" s="3"/>
      <c r="I8" s="3"/>
      <c r="J8" s="25"/>
      <c r="K8" s="25"/>
      <c r="L8" s="25"/>
    </row>
    <row r="9" spans="2:12" ht="51" x14ac:dyDescent="0.25">
      <c r="B9" s="6"/>
      <c r="C9" s="6"/>
      <c r="D9" s="6">
        <v>841</v>
      </c>
      <c r="E9" s="6"/>
      <c r="F9" s="26" t="s">
        <v>37</v>
      </c>
      <c r="G9" s="3"/>
      <c r="H9" s="3"/>
      <c r="I9" s="3"/>
      <c r="J9" s="25"/>
      <c r="K9" s="25"/>
      <c r="L9" s="25"/>
    </row>
    <row r="10" spans="2:12" ht="25.5" x14ac:dyDescent="0.25">
      <c r="B10" s="6"/>
      <c r="C10" s="6"/>
      <c r="D10" s="6"/>
      <c r="E10" s="6">
        <v>8413</v>
      </c>
      <c r="F10" s="26" t="s">
        <v>38</v>
      </c>
      <c r="G10" s="3"/>
      <c r="H10" s="3"/>
      <c r="I10" s="3"/>
      <c r="J10" s="25"/>
      <c r="K10" s="25"/>
      <c r="L10" s="25"/>
    </row>
    <row r="11" spans="2:12" x14ac:dyDescent="0.25">
      <c r="B11" s="6"/>
      <c r="C11" s="6"/>
      <c r="D11" s="6"/>
      <c r="E11" s="7" t="s">
        <v>21</v>
      </c>
      <c r="F11" s="12"/>
      <c r="G11" s="3"/>
      <c r="H11" s="3"/>
      <c r="I11" s="3"/>
      <c r="J11" s="25"/>
      <c r="K11" s="25"/>
      <c r="L11" s="25"/>
    </row>
    <row r="12" spans="2:12" ht="25.5" x14ac:dyDescent="0.25">
      <c r="B12" s="8">
        <v>5</v>
      </c>
      <c r="C12" s="9"/>
      <c r="D12" s="9"/>
      <c r="E12" s="9"/>
      <c r="F12" s="18" t="s">
        <v>9</v>
      </c>
      <c r="G12" s="3"/>
      <c r="H12" s="3"/>
      <c r="I12" s="3"/>
      <c r="J12" s="25"/>
      <c r="K12" s="25"/>
      <c r="L12" s="25"/>
    </row>
    <row r="13" spans="2:12" ht="25.5" x14ac:dyDescent="0.25">
      <c r="B13" s="10"/>
      <c r="C13" s="10">
        <v>54</v>
      </c>
      <c r="D13" s="10"/>
      <c r="E13" s="10"/>
      <c r="F13" s="19" t="s">
        <v>13</v>
      </c>
      <c r="G13" s="3"/>
      <c r="H13" s="3"/>
      <c r="I13" s="4"/>
      <c r="J13" s="25"/>
      <c r="K13" s="25"/>
      <c r="L13" s="25"/>
    </row>
    <row r="14" spans="2:12" ht="63.75" x14ac:dyDescent="0.25">
      <c r="B14" s="10"/>
      <c r="C14" s="10"/>
      <c r="D14" s="10">
        <v>541</v>
      </c>
      <c r="E14" s="26"/>
      <c r="F14" s="26" t="s">
        <v>39</v>
      </c>
      <c r="G14" s="3"/>
      <c r="H14" s="3"/>
      <c r="I14" s="4"/>
      <c r="J14" s="25"/>
      <c r="K14" s="25"/>
      <c r="L14" s="25"/>
    </row>
    <row r="15" spans="2:12" ht="38.25" x14ac:dyDescent="0.25">
      <c r="B15" s="10"/>
      <c r="C15" s="10"/>
      <c r="D15" s="10"/>
      <c r="E15" s="26">
        <v>5413</v>
      </c>
      <c r="F15" s="26" t="s">
        <v>40</v>
      </c>
      <c r="G15" s="3"/>
      <c r="H15" s="3"/>
      <c r="I15" s="4"/>
      <c r="J15" s="25"/>
      <c r="K15" s="25"/>
      <c r="L15" s="25"/>
    </row>
    <row r="16" spans="2:12" x14ac:dyDescent="0.25">
      <c r="B16" s="11" t="s">
        <v>14</v>
      </c>
      <c r="C16" s="9"/>
      <c r="D16" s="9"/>
      <c r="E16" s="9"/>
      <c r="F16" s="18" t="s">
        <v>21</v>
      </c>
      <c r="G16" s="3"/>
      <c r="H16" s="3"/>
      <c r="I16" s="3"/>
      <c r="J16" s="25"/>
      <c r="K16" s="25"/>
      <c r="L16" s="25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workbookViewId="0">
      <selection activeCell="D4" sqref="D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6"/>
      <c r="C1" s="16"/>
      <c r="D1" s="16"/>
      <c r="E1" s="16"/>
      <c r="F1" s="2"/>
      <c r="G1" s="2"/>
      <c r="H1" s="2"/>
    </row>
    <row r="2" spans="2:8" ht="15.75" customHeight="1" x14ac:dyDescent="0.25">
      <c r="B2" s="142" t="s">
        <v>41</v>
      </c>
      <c r="C2" s="142"/>
      <c r="D2" s="142"/>
      <c r="E2" s="142"/>
      <c r="F2" s="142"/>
      <c r="G2" s="142"/>
      <c r="H2" s="142"/>
    </row>
    <row r="3" spans="2:8" ht="18" x14ac:dyDescent="0.25">
      <c r="B3" s="16"/>
      <c r="C3" s="16"/>
      <c r="D3" s="16"/>
      <c r="E3" s="16"/>
      <c r="F3" s="2"/>
      <c r="G3" s="2"/>
      <c r="H3" s="2"/>
    </row>
    <row r="4" spans="2:8" ht="25.5" x14ac:dyDescent="0.25">
      <c r="B4" s="36" t="s">
        <v>6</v>
      </c>
      <c r="C4" s="36" t="s">
        <v>64</v>
      </c>
      <c r="D4" s="36" t="s">
        <v>193</v>
      </c>
      <c r="E4" s="36" t="s">
        <v>45</v>
      </c>
      <c r="F4" s="36" t="s">
        <v>65</v>
      </c>
      <c r="G4" s="36" t="s">
        <v>15</v>
      </c>
      <c r="H4" s="36" t="s">
        <v>46</v>
      </c>
    </row>
    <row r="5" spans="2:8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17</v>
      </c>
      <c r="H5" s="36" t="s">
        <v>18</v>
      </c>
    </row>
    <row r="6" spans="2:8" x14ac:dyDescent="0.25">
      <c r="B6" s="5" t="s">
        <v>42</v>
      </c>
      <c r="C6" s="3"/>
      <c r="D6" s="3"/>
      <c r="E6" s="4"/>
      <c r="F6" s="25"/>
      <c r="G6" s="25"/>
      <c r="H6" s="25"/>
    </row>
    <row r="7" spans="2:8" x14ac:dyDescent="0.25">
      <c r="B7" s="5" t="s">
        <v>32</v>
      </c>
      <c r="C7" s="3"/>
      <c r="D7" s="3"/>
      <c r="E7" s="3"/>
      <c r="F7" s="25"/>
      <c r="G7" s="25"/>
      <c r="H7" s="25"/>
    </row>
    <row r="8" spans="2:8" x14ac:dyDescent="0.25">
      <c r="B8" s="29" t="s">
        <v>31</v>
      </c>
      <c r="C8" s="3"/>
      <c r="D8" s="3"/>
      <c r="E8" s="3"/>
      <c r="F8" s="25"/>
      <c r="G8" s="25"/>
      <c r="H8" s="25"/>
    </row>
    <row r="9" spans="2:8" x14ac:dyDescent="0.25">
      <c r="B9" s="28" t="s">
        <v>30</v>
      </c>
      <c r="C9" s="3"/>
      <c r="D9" s="3"/>
      <c r="E9" s="3"/>
      <c r="F9" s="25"/>
      <c r="G9" s="25"/>
      <c r="H9" s="25"/>
    </row>
    <row r="10" spans="2:8" x14ac:dyDescent="0.25">
      <c r="B10" s="28" t="s">
        <v>21</v>
      </c>
      <c r="C10" s="3"/>
      <c r="D10" s="3"/>
      <c r="E10" s="3"/>
      <c r="F10" s="25"/>
      <c r="G10" s="25"/>
      <c r="H10" s="25"/>
    </row>
    <row r="11" spans="2:8" x14ac:dyDescent="0.25">
      <c r="B11" s="5" t="s">
        <v>29</v>
      </c>
      <c r="C11" s="3"/>
      <c r="D11" s="3"/>
      <c r="E11" s="4"/>
      <c r="F11" s="25"/>
      <c r="G11" s="25"/>
      <c r="H11" s="25"/>
    </row>
    <row r="12" spans="2:8" x14ac:dyDescent="0.25">
      <c r="B12" s="27" t="s">
        <v>28</v>
      </c>
      <c r="C12" s="3"/>
      <c r="D12" s="3"/>
      <c r="E12" s="4"/>
      <c r="F12" s="25"/>
      <c r="G12" s="25"/>
      <c r="H12" s="25"/>
    </row>
    <row r="13" spans="2:8" x14ac:dyDescent="0.25">
      <c r="B13" s="5" t="s">
        <v>27</v>
      </c>
      <c r="C13" s="3"/>
      <c r="D13" s="3"/>
      <c r="E13" s="4"/>
      <c r="F13" s="25"/>
      <c r="G13" s="25"/>
      <c r="H13" s="25"/>
    </row>
    <row r="14" spans="2:8" x14ac:dyDescent="0.25">
      <c r="B14" s="27" t="s">
        <v>26</v>
      </c>
      <c r="C14" s="3"/>
      <c r="D14" s="3"/>
      <c r="E14" s="4"/>
      <c r="F14" s="25"/>
      <c r="G14" s="25"/>
      <c r="H14" s="25"/>
    </row>
    <row r="15" spans="2:8" x14ac:dyDescent="0.25">
      <c r="B15" s="10" t="s">
        <v>14</v>
      </c>
      <c r="C15" s="3"/>
      <c r="D15" s="3"/>
      <c r="E15" s="4"/>
      <c r="F15" s="25"/>
      <c r="G15" s="25"/>
      <c r="H15" s="25"/>
    </row>
    <row r="16" spans="2:8" x14ac:dyDescent="0.25">
      <c r="B16" s="27"/>
      <c r="C16" s="3"/>
      <c r="D16" s="3"/>
      <c r="E16" s="4"/>
      <c r="F16" s="25"/>
      <c r="G16" s="25"/>
      <c r="H16" s="25"/>
    </row>
    <row r="17" spans="2:8" ht="15.75" customHeight="1" x14ac:dyDescent="0.25">
      <c r="B17" s="5" t="s">
        <v>43</v>
      </c>
      <c r="C17" s="3"/>
      <c r="D17" s="3"/>
      <c r="E17" s="4"/>
      <c r="F17" s="25"/>
      <c r="G17" s="25"/>
      <c r="H17" s="25"/>
    </row>
    <row r="18" spans="2:8" ht="15.75" customHeight="1" x14ac:dyDescent="0.25">
      <c r="B18" s="5" t="s">
        <v>32</v>
      </c>
      <c r="C18" s="3"/>
      <c r="D18" s="3"/>
      <c r="E18" s="3"/>
      <c r="F18" s="25"/>
      <c r="G18" s="25"/>
      <c r="H18" s="25"/>
    </row>
    <row r="19" spans="2:8" x14ac:dyDescent="0.25">
      <c r="B19" s="29" t="s">
        <v>31</v>
      </c>
      <c r="C19" s="3"/>
      <c r="D19" s="3"/>
      <c r="E19" s="3"/>
      <c r="F19" s="25"/>
      <c r="G19" s="25"/>
      <c r="H19" s="25"/>
    </row>
    <row r="20" spans="2:8" x14ac:dyDescent="0.25">
      <c r="B20" s="28" t="s">
        <v>30</v>
      </c>
      <c r="C20" s="3"/>
      <c r="D20" s="3"/>
      <c r="E20" s="3"/>
      <c r="F20" s="25"/>
      <c r="G20" s="25"/>
      <c r="H20" s="25"/>
    </row>
    <row r="21" spans="2:8" x14ac:dyDescent="0.25">
      <c r="B21" s="28" t="s">
        <v>21</v>
      </c>
      <c r="C21" s="3"/>
      <c r="D21" s="3"/>
      <c r="E21" s="3"/>
      <c r="F21" s="25"/>
      <c r="G21" s="25"/>
      <c r="H21" s="25"/>
    </row>
    <row r="22" spans="2:8" x14ac:dyDescent="0.25">
      <c r="B22" s="5" t="s">
        <v>29</v>
      </c>
      <c r="C22" s="3"/>
      <c r="D22" s="3"/>
      <c r="E22" s="4"/>
      <c r="F22" s="25"/>
      <c r="G22" s="25"/>
      <c r="H22" s="25"/>
    </row>
    <row r="23" spans="2:8" x14ac:dyDescent="0.25">
      <c r="B23" s="27" t="s">
        <v>28</v>
      </c>
      <c r="C23" s="3"/>
      <c r="D23" s="3"/>
      <c r="E23" s="4"/>
      <c r="F23" s="25"/>
      <c r="G23" s="25"/>
      <c r="H23" s="25"/>
    </row>
    <row r="24" spans="2:8" x14ac:dyDescent="0.25">
      <c r="B24" s="5" t="s">
        <v>27</v>
      </c>
      <c r="C24" s="3"/>
      <c r="D24" s="3"/>
      <c r="E24" s="4"/>
      <c r="F24" s="25"/>
      <c r="G24" s="25"/>
      <c r="H24" s="25"/>
    </row>
    <row r="25" spans="2:8" x14ac:dyDescent="0.25">
      <c r="B25" s="27" t="s">
        <v>26</v>
      </c>
      <c r="C25" s="3"/>
      <c r="D25" s="3"/>
      <c r="E25" s="4"/>
      <c r="F25" s="25"/>
      <c r="G25" s="25"/>
      <c r="H25" s="25"/>
    </row>
    <row r="26" spans="2:8" x14ac:dyDescent="0.25">
      <c r="B26" s="10" t="s">
        <v>14</v>
      </c>
      <c r="C26" s="3"/>
      <c r="D26" s="3"/>
      <c r="E26" s="4"/>
      <c r="F26" s="25"/>
      <c r="G26" s="25"/>
      <c r="H26" s="25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3"/>
  <sheetViews>
    <sheetView tabSelected="1" workbookViewId="0">
      <selection activeCell="G152" sqref="G152"/>
    </sheetView>
  </sheetViews>
  <sheetFormatPr defaultRowHeight="15" x14ac:dyDescent="0.25"/>
  <cols>
    <col min="1" max="1" width="10" customWidth="1"/>
    <col min="2" max="2" width="37.7109375" customWidth="1"/>
    <col min="3" max="3" width="13.85546875" customWidth="1"/>
    <col min="4" max="4" width="22.85546875" customWidth="1"/>
    <col min="5" max="5" width="14.42578125" customWidth="1"/>
  </cols>
  <sheetData>
    <row r="1" spans="1:5" x14ac:dyDescent="0.25">
      <c r="A1" s="145" t="s">
        <v>68</v>
      </c>
      <c r="B1" s="145"/>
      <c r="C1" s="145"/>
      <c r="D1" s="145"/>
      <c r="E1" s="145"/>
    </row>
    <row r="2" spans="1:5" x14ac:dyDescent="0.25">
      <c r="A2" s="146" t="s">
        <v>69</v>
      </c>
      <c r="B2" s="146"/>
      <c r="C2" s="146"/>
      <c r="D2" s="146"/>
      <c r="E2" s="146"/>
    </row>
    <row r="3" spans="1:5" x14ac:dyDescent="0.25">
      <c r="A3" s="146" t="s">
        <v>70</v>
      </c>
      <c r="B3" s="146"/>
      <c r="C3" s="146"/>
      <c r="D3" s="146"/>
      <c r="E3" s="146"/>
    </row>
    <row r="4" spans="1:5" ht="22.5" x14ac:dyDescent="0.25">
      <c r="A4" s="47" t="s">
        <v>71</v>
      </c>
      <c r="B4" s="47" t="s">
        <v>72</v>
      </c>
      <c r="C4" s="47" t="s">
        <v>210</v>
      </c>
      <c r="D4" s="47" t="s">
        <v>211</v>
      </c>
      <c r="E4" s="47" t="s">
        <v>202</v>
      </c>
    </row>
    <row r="5" spans="1:5" x14ac:dyDescent="0.25">
      <c r="A5" s="48">
        <v>1</v>
      </c>
      <c r="B5" s="48">
        <v>2</v>
      </c>
      <c r="C5" s="48">
        <v>4</v>
      </c>
      <c r="D5" s="48">
        <v>5</v>
      </c>
      <c r="E5" s="48">
        <v>6</v>
      </c>
    </row>
    <row r="6" spans="1:5" x14ac:dyDescent="0.25">
      <c r="A6" s="147" t="s">
        <v>73</v>
      </c>
      <c r="B6" s="147"/>
      <c r="C6" s="51">
        <f>C7+C45</f>
        <v>2968624.1100000003</v>
      </c>
      <c r="D6" s="49">
        <v>1439417.64</v>
      </c>
      <c r="E6" s="50">
        <f>D6/C6*100</f>
        <v>48.487702944647978</v>
      </c>
    </row>
    <row r="7" spans="1:5" x14ac:dyDescent="0.25">
      <c r="A7" s="148" t="s">
        <v>187</v>
      </c>
      <c r="B7" s="148"/>
      <c r="C7" s="51">
        <f>C8+C46</f>
        <v>2968624.1100000003</v>
      </c>
      <c r="D7" s="51">
        <v>1439471.64</v>
      </c>
      <c r="E7" s="52">
        <f>D7/C7*100</f>
        <v>48.489521969152229</v>
      </c>
    </row>
    <row r="8" spans="1:5" x14ac:dyDescent="0.25">
      <c r="A8" s="144" t="s">
        <v>188</v>
      </c>
      <c r="B8" s="144"/>
      <c r="C8" s="53">
        <v>137538.51</v>
      </c>
      <c r="D8" s="53">
        <v>83744.53</v>
      </c>
      <c r="E8" s="54">
        <f>D8/C8*100</f>
        <v>60.888059642350342</v>
      </c>
    </row>
    <row r="9" spans="1:5" x14ac:dyDescent="0.25">
      <c r="A9" s="143" t="s">
        <v>189</v>
      </c>
      <c r="B9" s="143"/>
      <c r="C9" s="55">
        <v>137538.51</v>
      </c>
      <c r="D9" s="55">
        <v>83744.53</v>
      </c>
      <c r="E9" s="56">
        <f>D9/C9*100</f>
        <v>60.888059642350342</v>
      </c>
    </row>
    <row r="10" spans="1:5" ht="16.5" customHeight="1" x14ac:dyDescent="0.25">
      <c r="A10" s="57">
        <v>3</v>
      </c>
      <c r="B10" s="58" t="s">
        <v>74</v>
      </c>
      <c r="C10" s="59">
        <v>137538.51</v>
      </c>
      <c r="D10" s="59">
        <f>D11+D14</f>
        <v>83744.53</v>
      </c>
      <c r="E10" s="60">
        <f>D14/C14*100</f>
        <v>60.956453679271085</v>
      </c>
    </row>
    <row r="11" spans="1:5" x14ac:dyDescent="0.25">
      <c r="A11" s="57">
        <v>31</v>
      </c>
      <c r="B11" s="58" t="s">
        <v>175</v>
      </c>
      <c r="C11" s="61">
        <v>530.9</v>
      </c>
      <c r="D11" s="61">
        <v>318.54000000000002</v>
      </c>
      <c r="E11" s="60">
        <v>100</v>
      </c>
    </row>
    <row r="12" spans="1:5" x14ac:dyDescent="0.25">
      <c r="A12" s="62">
        <v>312</v>
      </c>
      <c r="B12" s="63" t="s">
        <v>112</v>
      </c>
      <c r="C12" s="64"/>
      <c r="D12" s="64">
        <v>318.54000000000002</v>
      </c>
      <c r="E12" s="65" t="e">
        <f>D12/C12*100</f>
        <v>#DIV/0!</v>
      </c>
    </row>
    <row r="13" spans="1:5" x14ac:dyDescent="0.25">
      <c r="A13" s="62">
        <v>3121</v>
      </c>
      <c r="B13" s="63" t="s">
        <v>112</v>
      </c>
      <c r="C13" s="64"/>
      <c r="D13" s="64">
        <v>318.54000000000002</v>
      </c>
      <c r="E13" s="65" t="e">
        <f>D13/C13*100</f>
        <v>#DIV/0!</v>
      </c>
    </row>
    <row r="14" spans="1:5" x14ac:dyDescent="0.25">
      <c r="A14" s="57">
        <v>32</v>
      </c>
      <c r="B14" s="58" t="s">
        <v>11</v>
      </c>
      <c r="C14" s="61">
        <v>136861.62</v>
      </c>
      <c r="D14" s="61">
        <f>D15+D19+D25+D36+D34+D42</f>
        <v>83425.990000000005</v>
      </c>
      <c r="E14" s="60">
        <v>100</v>
      </c>
    </row>
    <row r="15" spans="1:5" x14ac:dyDescent="0.25">
      <c r="A15" s="57">
        <v>321</v>
      </c>
      <c r="B15" s="58" t="s">
        <v>24</v>
      </c>
      <c r="C15" s="61"/>
      <c r="D15" s="61">
        <f>SUM(D16:D18)</f>
        <v>26765.170000000002</v>
      </c>
      <c r="E15" s="65" t="e">
        <f>D15/C15*100</f>
        <v>#DIV/0!</v>
      </c>
    </row>
    <row r="16" spans="1:5" ht="15.75" customHeight="1" x14ac:dyDescent="0.25">
      <c r="A16" s="66">
        <v>3211</v>
      </c>
      <c r="B16" s="63" t="s">
        <v>25</v>
      </c>
      <c r="C16" s="89"/>
      <c r="D16" s="64">
        <v>3475.4</v>
      </c>
      <c r="E16" s="65" t="s">
        <v>75</v>
      </c>
    </row>
    <row r="17" spans="1:5" ht="17.25" customHeight="1" x14ac:dyDescent="0.25">
      <c r="A17" s="66">
        <v>3212</v>
      </c>
      <c r="B17" s="63" t="s">
        <v>76</v>
      </c>
      <c r="C17" s="89"/>
      <c r="D17" s="64">
        <v>23152.77</v>
      </c>
      <c r="E17" s="65" t="s">
        <v>75</v>
      </c>
    </row>
    <row r="18" spans="1:5" ht="16.5" customHeight="1" x14ac:dyDescent="0.25">
      <c r="A18" s="66">
        <v>3213</v>
      </c>
      <c r="B18" s="63" t="s">
        <v>77</v>
      </c>
      <c r="C18" s="89"/>
      <c r="D18" s="64">
        <v>137</v>
      </c>
      <c r="E18" s="65" t="s">
        <v>75</v>
      </c>
    </row>
    <row r="19" spans="1:5" x14ac:dyDescent="0.25">
      <c r="A19" s="68">
        <v>322</v>
      </c>
      <c r="B19" s="58" t="s">
        <v>78</v>
      </c>
      <c r="C19" s="61"/>
      <c r="D19" s="61">
        <f>SUM(D20:D24)</f>
        <v>41645.57</v>
      </c>
      <c r="E19" s="65" t="e">
        <f>D19/C19*100</f>
        <v>#DIV/0!</v>
      </c>
    </row>
    <row r="20" spans="1:5" ht="18" customHeight="1" x14ac:dyDescent="0.25">
      <c r="A20" s="66">
        <v>3221</v>
      </c>
      <c r="B20" s="63" t="s">
        <v>79</v>
      </c>
      <c r="C20" s="89"/>
      <c r="D20" s="64">
        <v>4843.1899999999996</v>
      </c>
      <c r="E20" s="67" t="s">
        <v>75</v>
      </c>
    </row>
    <row r="21" spans="1:5" x14ac:dyDescent="0.25">
      <c r="A21" s="66">
        <v>3222</v>
      </c>
      <c r="B21" s="63" t="s">
        <v>80</v>
      </c>
      <c r="C21" s="89"/>
      <c r="D21" s="64">
        <v>0</v>
      </c>
      <c r="E21" s="67" t="s">
        <v>75</v>
      </c>
    </row>
    <row r="22" spans="1:5" x14ac:dyDescent="0.25">
      <c r="A22" s="66">
        <v>3223</v>
      </c>
      <c r="B22" s="63" t="s">
        <v>81</v>
      </c>
      <c r="C22" s="89"/>
      <c r="D22" s="64">
        <v>36338.67</v>
      </c>
      <c r="E22" s="67" t="s">
        <v>75</v>
      </c>
    </row>
    <row r="23" spans="1:5" x14ac:dyDescent="0.25">
      <c r="A23" s="66">
        <v>3225</v>
      </c>
      <c r="B23" s="63" t="s">
        <v>82</v>
      </c>
      <c r="C23" s="89"/>
      <c r="D23" s="64">
        <v>463.71</v>
      </c>
      <c r="E23" s="67" t="s">
        <v>75</v>
      </c>
    </row>
    <row r="24" spans="1:5" ht="18.75" customHeight="1" x14ac:dyDescent="0.25">
      <c r="A24" s="66">
        <v>3227</v>
      </c>
      <c r="B24" s="63" t="s">
        <v>186</v>
      </c>
      <c r="C24" s="89"/>
      <c r="D24" s="64">
        <v>0</v>
      </c>
      <c r="E24" s="67" t="s">
        <v>75</v>
      </c>
    </row>
    <row r="25" spans="1:5" ht="18.75" customHeight="1" x14ac:dyDescent="0.25">
      <c r="A25" s="68">
        <v>323</v>
      </c>
      <c r="B25" s="58" t="s">
        <v>83</v>
      </c>
      <c r="C25" s="61"/>
      <c r="D25" s="61">
        <f>SUM(D26:D33)</f>
        <v>13333.529999999999</v>
      </c>
      <c r="E25" s="67" t="e">
        <f>D25/C25*100</f>
        <v>#DIV/0!</v>
      </c>
    </row>
    <row r="26" spans="1:5" ht="20.25" customHeight="1" x14ac:dyDescent="0.25">
      <c r="A26" s="66">
        <v>3231</v>
      </c>
      <c r="B26" s="63" t="s">
        <v>84</v>
      </c>
      <c r="C26" s="89"/>
      <c r="D26" s="64">
        <v>1044.1600000000001</v>
      </c>
      <c r="E26" s="67" t="s">
        <v>75</v>
      </c>
    </row>
    <row r="27" spans="1:5" x14ac:dyDescent="0.25">
      <c r="A27" s="66">
        <v>3233</v>
      </c>
      <c r="B27" s="63" t="s">
        <v>85</v>
      </c>
      <c r="C27" s="89"/>
      <c r="D27" s="64">
        <v>547.04999999999995</v>
      </c>
      <c r="E27" s="67" t="s">
        <v>75</v>
      </c>
    </row>
    <row r="28" spans="1:5" x14ac:dyDescent="0.25">
      <c r="A28" s="66">
        <v>3234</v>
      </c>
      <c r="B28" s="63" t="s">
        <v>86</v>
      </c>
      <c r="C28" s="89"/>
      <c r="D28" s="64">
        <v>6010.94</v>
      </c>
      <c r="E28" s="67" t="s">
        <v>75</v>
      </c>
    </row>
    <row r="29" spans="1:5" x14ac:dyDescent="0.25">
      <c r="A29" s="66">
        <v>3235</v>
      </c>
      <c r="B29" s="63" t="s">
        <v>87</v>
      </c>
      <c r="C29" s="89"/>
      <c r="D29" s="64">
        <v>0</v>
      </c>
      <c r="E29" s="67" t="s">
        <v>75</v>
      </c>
    </row>
    <row r="30" spans="1:5" x14ac:dyDescent="0.25">
      <c r="A30" s="66">
        <v>3236</v>
      </c>
      <c r="B30" s="63" t="s">
        <v>88</v>
      </c>
      <c r="C30" s="89"/>
      <c r="D30" s="64">
        <v>3840</v>
      </c>
      <c r="E30" s="67" t="s">
        <v>75</v>
      </c>
    </row>
    <row r="31" spans="1:5" x14ac:dyDescent="0.25">
      <c r="A31" s="66">
        <v>3237</v>
      </c>
      <c r="B31" s="63" t="s">
        <v>89</v>
      </c>
      <c r="C31" s="89"/>
      <c r="D31" s="64">
        <v>62.5</v>
      </c>
      <c r="E31" s="67" t="s">
        <v>75</v>
      </c>
    </row>
    <row r="32" spans="1:5" x14ac:dyDescent="0.25">
      <c r="A32" s="66">
        <v>3238</v>
      </c>
      <c r="B32" s="63" t="s">
        <v>90</v>
      </c>
      <c r="C32" s="89"/>
      <c r="D32" s="64">
        <v>1396.8</v>
      </c>
      <c r="E32" s="67" t="s">
        <v>75</v>
      </c>
    </row>
    <row r="33" spans="1:5" x14ac:dyDescent="0.25">
      <c r="A33" s="66">
        <v>3239</v>
      </c>
      <c r="B33" s="63" t="s">
        <v>91</v>
      </c>
      <c r="C33" s="89"/>
      <c r="D33" s="64">
        <v>432.08</v>
      </c>
      <c r="E33" s="67" t="s">
        <v>75</v>
      </c>
    </row>
    <row r="34" spans="1:5" x14ac:dyDescent="0.25">
      <c r="A34" s="68">
        <v>324</v>
      </c>
      <c r="B34" s="58" t="s">
        <v>92</v>
      </c>
      <c r="C34" s="61"/>
      <c r="D34" s="61">
        <v>0</v>
      </c>
      <c r="E34" s="67" t="e">
        <f>D34/C34*100</f>
        <v>#DIV/0!</v>
      </c>
    </row>
    <row r="35" spans="1:5" x14ac:dyDescent="0.25">
      <c r="A35" s="66">
        <v>3241</v>
      </c>
      <c r="B35" s="63" t="s">
        <v>93</v>
      </c>
      <c r="C35" s="89"/>
      <c r="D35" s="64">
        <v>0</v>
      </c>
      <c r="E35" s="67"/>
    </row>
    <row r="36" spans="1:5" x14ac:dyDescent="0.25">
      <c r="A36" s="68">
        <v>329</v>
      </c>
      <c r="B36" s="58" t="s">
        <v>94</v>
      </c>
      <c r="C36" s="61"/>
      <c r="D36" s="61">
        <f>SUM(D37:D41)</f>
        <v>1681.27</v>
      </c>
      <c r="E36" s="67" t="e">
        <f>D36/C36*100</f>
        <v>#DIV/0!</v>
      </c>
    </row>
    <row r="37" spans="1:5" x14ac:dyDescent="0.25">
      <c r="A37" s="66">
        <v>3292</v>
      </c>
      <c r="B37" s="63" t="s">
        <v>95</v>
      </c>
      <c r="C37" s="89"/>
      <c r="D37" s="64">
        <v>0</v>
      </c>
      <c r="E37" s="67" t="s">
        <v>75</v>
      </c>
    </row>
    <row r="38" spans="1:5" x14ac:dyDescent="0.25">
      <c r="A38" s="66">
        <v>3293</v>
      </c>
      <c r="B38" s="63" t="s">
        <v>96</v>
      </c>
      <c r="C38" s="89"/>
      <c r="D38" s="64">
        <v>1621.27</v>
      </c>
      <c r="E38" s="67" t="s">
        <v>75</v>
      </c>
    </row>
    <row r="39" spans="1:5" x14ac:dyDescent="0.25">
      <c r="A39" s="66">
        <v>3294</v>
      </c>
      <c r="B39" s="63" t="s">
        <v>97</v>
      </c>
      <c r="C39" s="89"/>
      <c r="D39" s="64">
        <v>40</v>
      </c>
      <c r="E39" s="67" t="s">
        <v>75</v>
      </c>
    </row>
    <row r="40" spans="1:5" x14ac:dyDescent="0.25">
      <c r="A40" s="66">
        <v>3295</v>
      </c>
      <c r="B40" s="63" t="s">
        <v>98</v>
      </c>
      <c r="C40" s="89"/>
      <c r="D40" s="64">
        <v>0</v>
      </c>
      <c r="E40" s="67" t="s">
        <v>75</v>
      </c>
    </row>
    <row r="41" spans="1:5" x14ac:dyDescent="0.25">
      <c r="A41" s="66">
        <v>3299</v>
      </c>
      <c r="B41" s="63" t="s">
        <v>94</v>
      </c>
      <c r="C41" s="89"/>
      <c r="D41" s="64">
        <v>20</v>
      </c>
      <c r="E41" s="67" t="s">
        <v>75</v>
      </c>
    </row>
    <row r="42" spans="1:5" x14ac:dyDescent="0.25">
      <c r="A42" s="68">
        <v>34</v>
      </c>
      <c r="B42" s="58" t="s">
        <v>99</v>
      </c>
      <c r="C42" s="61">
        <v>145.99</v>
      </c>
      <c r="D42" s="61">
        <v>0.45</v>
      </c>
      <c r="E42" s="67">
        <f>D42/C42*100</f>
        <v>0.30824029043085138</v>
      </c>
    </row>
    <row r="43" spans="1:5" x14ac:dyDescent="0.25">
      <c r="A43" s="68">
        <v>343</v>
      </c>
      <c r="B43" s="58" t="s">
        <v>100</v>
      </c>
      <c r="C43" s="64">
        <v>0</v>
      </c>
      <c r="D43" s="64">
        <v>0.45</v>
      </c>
      <c r="E43" s="67" t="e">
        <f>D43/C43*100</f>
        <v>#DIV/0!</v>
      </c>
    </row>
    <row r="44" spans="1:5" x14ac:dyDescent="0.25">
      <c r="A44" s="66">
        <v>3431</v>
      </c>
      <c r="B44" s="63" t="s">
        <v>101</v>
      </c>
      <c r="C44" s="89"/>
      <c r="D44" s="64">
        <v>0.45</v>
      </c>
      <c r="E44" s="67" t="s">
        <v>75</v>
      </c>
    </row>
    <row r="45" spans="1:5" x14ac:dyDescent="0.25">
      <c r="A45" s="66">
        <v>3433</v>
      </c>
      <c r="B45" s="63" t="s">
        <v>102</v>
      </c>
      <c r="C45" s="89"/>
      <c r="D45" s="64">
        <v>0.45</v>
      </c>
      <c r="E45" s="67" t="s">
        <v>75</v>
      </c>
    </row>
    <row r="46" spans="1:5" ht="22.5" customHeight="1" x14ac:dyDescent="0.25">
      <c r="A46" s="144" t="s">
        <v>190</v>
      </c>
      <c r="B46" s="144"/>
      <c r="C46" s="53">
        <f>2831085.6</f>
        <v>2831085.6</v>
      </c>
      <c r="D46" s="53">
        <v>1355673.11</v>
      </c>
      <c r="E46" s="54">
        <f>D46/C46*100</f>
        <v>47.88527446856429</v>
      </c>
    </row>
    <row r="47" spans="1:5" x14ac:dyDescent="0.25">
      <c r="A47" s="143" t="s">
        <v>103</v>
      </c>
      <c r="B47" s="143"/>
      <c r="C47" s="55">
        <f>C48+C72</f>
        <v>28433.919999999998</v>
      </c>
      <c r="D47" s="55">
        <v>2729.07</v>
      </c>
      <c r="E47" s="56">
        <f>D47/C47*100</f>
        <v>9.5979379557936451</v>
      </c>
    </row>
    <row r="48" spans="1:5" x14ac:dyDescent="0.25">
      <c r="A48" s="57">
        <v>3</v>
      </c>
      <c r="B48" s="58" t="s">
        <v>74</v>
      </c>
      <c r="C48" s="61">
        <v>15625</v>
      </c>
      <c r="D48" s="61">
        <v>2729.07</v>
      </c>
      <c r="E48" s="60">
        <f>D48/C48*100</f>
        <v>17.466048000000001</v>
      </c>
    </row>
    <row r="49" spans="1:5" x14ac:dyDescent="0.25">
      <c r="A49" s="57">
        <v>31</v>
      </c>
      <c r="B49" s="58" t="s">
        <v>4</v>
      </c>
      <c r="C49" s="61">
        <v>0</v>
      </c>
      <c r="D49" s="61">
        <v>0</v>
      </c>
      <c r="E49" s="60" t="e">
        <f>D49/C49*100</f>
        <v>#DIV/0!</v>
      </c>
    </row>
    <row r="50" spans="1:5" x14ac:dyDescent="0.25">
      <c r="A50" s="57">
        <v>311</v>
      </c>
      <c r="B50" s="58" t="s">
        <v>22</v>
      </c>
      <c r="C50" s="61"/>
      <c r="D50" s="64">
        <v>0</v>
      </c>
      <c r="E50" s="65" t="e">
        <f>D50/C50*100</f>
        <v>#DIV/0!</v>
      </c>
    </row>
    <row r="51" spans="1:5" x14ac:dyDescent="0.25">
      <c r="A51" s="66">
        <v>3113</v>
      </c>
      <c r="B51" s="63" t="s">
        <v>134</v>
      </c>
      <c r="C51" s="63"/>
      <c r="D51" s="64">
        <v>0</v>
      </c>
      <c r="E51" s="65" t="s">
        <v>75</v>
      </c>
    </row>
    <row r="52" spans="1:5" x14ac:dyDescent="0.25">
      <c r="A52" s="57">
        <v>313</v>
      </c>
      <c r="B52" s="58" t="s">
        <v>113</v>
      </c>
      <c r="C52" s="61"/>
      <c r="D52" s="64">
        <v>0</v>
      </c>
      <c r="E52" s="65" t="e">
        <f>D52/C52*100</f>
        <v>#DIV/0!</v>
      </c>
    </row>
    <row r="53" spans="1:5" x14ac:dyDescent="0.25">
      <c r="A53" s="66">
        <v>3132</v>
      </c>
      <c r="B53" s="63" t="s">
        <v>114</v>
      </c>
      <c r="C53" s="63"/>
      <c r="D53" s="64">
        <v>0</v>
      </c>
      <c r="E53" s="67" t="s">
        <v>75</v>
      </c>
    </row>
    <row r="54" spans="1:5" x14ac:dyDescent="0.25">
      <c r="A54" s="57">
        <v>32</v>
      </c>
      <c r="B54" s="58" t="s">
        <v>11</v>
      </c>
      <c r="C54" s="61">
        <v>15625</v>
      </c>
      <c r="D54" s="61">
        <f>D62+D69</f>
        <v>1143.07</v>
      </c>
      <c r="E54" s="65">
        <f>D54/C54*100</f>
        <v>7.3156479999999995</v>
      </c>
    </row>
    <row r="55" spans="1:5" x14ac:dyDescent="0.25">
      <c r="A55" s="57">
        <v>321</v>
      </c>
      <c r="B55" s="58" t="s">
        <v>24</v>
      </c>
      <c r="C55" s="61"/>
      <c r="D55" s="64">
        <v>0</v>
      </c>
      <c r="E55" s="65" t="e">
        <f>D55/C55*100</f>
        <v>#DIV/0!</v>
      </c>
    </row>
    <row r="56" spans="1:5" x14ac:dyDescent="0.25">
      <c r="A56" s="66">
        <v>3211</v>
      </c>
      <c r="B56" s="63" t="s">
        <v>25</v>
      </c>
      <c r="C56" s="89"/>
      <c r="D56" s="64">
        <v>0</v>
      </c>
      <c r="E56" s="65" t="s">
        <v>75</v>
      </c>
    </row>
    <row r="57" spans="1:5" ht="22.5" x14ac:dyDescent="0.25">
      <c r="A57" s="66">
        <v>3212</v>
      </c>
      <c r="B57" s="63" t="s">
        <v>76</v>
      </c>
      <c r="C57" s="89"/>
      <c r="D57" s="64">
        <v>0</v>
      </c>
      <c r="E57" s="65" t="s">
        <v>75</v>
      </c>
    </row>
    <row r="58" spans="1:5" x14ac:dyDescent="0.25">
      <c r="A58" s="68">
        <v>322</v>
      </c>
      <c r="B58" s="58" t="s">
        <v>78</v>
      </c>
      <c r="C58" s="61"/>
      <c r="D58" s="64">
        <v>0</v>
      </c>
      <c r="E58" s="65" t="e">
        <f>D58/C58*100</f>
        <v>#DIV/0!</v>
      </c>
    </row>
    <row r="59" spans="1:5" x14ac:dyDescent="0.25">
      <c r="A59" s="66">
        <v>3221</v>
      </c>
      <c r="B59" s="63" t="s">
        <v>79</v>
      </c>
      <c r="C59" s="63"/>
      <c r="D59" s="64">
        <v>0</v>
      </c>
      <c r="E59" s="67" t="s">
        <v>75</v>
      </c>
    </row>
    <row r="60" spans="1:5" x14ac:dyDescent="0.25">
      <c r="A60" s="66">
        <v>3223</v>
      </c>
      <c r="B60" s="63" t="s">
        <v>81</v>
      </c>
      <c r="C60" s="89"/>
      <c r="D60" s="64">
        <v>0</v>
      </c>
      <c r="E60" s="67" t="s">
        <v>75</v>
      </c>
    </row>
    <row r="61" spans="1:5" x14ac:dyDescent="0.25">
      <c r="A61" s="66">
        <v>3225</v>
      </c>
      <c r="B61" s="63" t="s">
        <v>82</v>
      </c>
      <c r="C61" s="63"/>
      <c r="D61" s="64">
        <v>0</v>
      </c>
      <c r="E61" s="67" t="s">
        <v>75</v>
      </c>
    </row>
    <row r="62" spans="1:5" x14ac:dyDescent="0.25">
      <c r="A62" s="68">
        <v>323</v>
      </c>
      <c r="B62" s="58" t="s">
        <v>83</v>
      </c>
      <c r="C62" s="61"/>
      <c r="D62" s="61">
        <v>457.53</v>
      </c>
      <c r="E62" s="65" t="e">
        <f>D62/C62*100</f>
        <v>#DIV/0!</v>
      </c>
    </row>
    <row r="63" spans="1:5" x14ac:dyDescent="0.25">
      <c r="A63" s="66">
        <v>3231</v>
      </c>
      <c r="B63" s="63" t="s">
        <v>104</v>
      </c>
      <c r="C63" s="63"/>
      <c r="D63" s="64">
        <v>0</v>
      </c>
      <c r="E63" s="67" t="s">
        <v>75</v>
      </c>
    </row>
    <row r="64" spans="1:5" x14ac:dyDescent="0.25">
      <c r="A64" s="66">
        <v>3232</v>
      </c>
      <c r="B64" s="63" t="s">
        <v>105</v>
      </c>
      <c r="C64" s="63"/>
      <c r="D64" s="64">
        <v>0</v>
      </c>
      <c r="E64" s="67" t="s">
        <v>75</v>
      </c>
    </row>
    <row r="65" spans="1:5" x14ac:dyDescent="0.25">
      <c r="A65" s="66">
        <v>3237</v>
      </c>
      <c r="B65" s="63" t="s">
        <v>89</v>
      </c>
      <c r="C65" s="89"/>
      <c r="D65" s="64">
        <v>0</v>
      </c>
      <c r="E65" s="67" t="s">
        <v>75</v>
      </c>
    </row>
    <row r="66" spans="1:5" x14ac:dyDescent="0.25">
      <c r="A66" s="66">
        <v>3239</v>
      </c>
      <c r="B66" s="63" t="s">
        <v>91</v>
      </c>
      <c r="C66" s="89"/>
      <c r="D66" s="64">
        <v>457.53</v>
      </c>
      <c r="E66" s="67" t="s">
        <v>75</v>
      </c>
    </row>
    <row r="67" spans="1:5" x14ac:dyDescent="0.25">
      <c r="A67" s="68">
        <v>324</v>
      </c>
      <c r="B67" s="58" t="s">
        <v>92</v>
      </c>
      <c r="C67" s="61"/>
      <c r="D67" s="61">
        <v>0</v>
      </c>
      <c r="E67" s="65" t="e">
        <f>D67/C67*100</f>
        <v>#DIV/0!</v>
      </c>
    </row>
    <row r="68" spans="1:5" x14ac:dyDescent="0.25">
      <c r="A68" s="66">
        <v>3241</v>
      </c>
      <c r="B68" s="63" t="s">
        <v>106</v>
      </c>
      <c r="C68" s="63"/>
      <c r="D68" s="64">
        <v>0</v>
      </c>
      <c r="E68" s="67" t="s">
        <v>75</v>
      </c>
    </row>
    <row r="69" spans="1:5" x14ac:dyDescent="0.25">
      <c r="A69" s="68">
        <v>329</v>
      </c>
      <c r="B69" s="58" t="s">
        <v>94</v>
      </c>
      <c r="C69" s="61"/>
      <c r="D69" s="61">
        <v>685.54</v>
      </c>
      <c r="E69" s="65" t="e">
        <f>D69/C69*100</f>
        <v>#DIV/0!</v>
      </c>
    </row>
    <row r="70" spans="1:5" x14ac:dyDescent="0.25">
      <c r="A70" s="66">
        <v>3293</v>
      </c>
      <c r="B70" s="63" t="s">
        <v>96</v>
      </c>
      <c r="C70" s="63"/>
      <c r="D70" s="64">
        <v>685.54</v>
      </c>
      <c r="E70" s="67" t="s">
        <v>75</v>
      </c>
    </row>
    <row r="71" spans="1:5" x14ac:dyDescent="0.25">
      <c r="A71" s="66">
        <v>3299</v>
      </c>
      <c r="B71" s="63" t="s">
        <v>94</v>
      </c>
      <c r="C71" s="63"/>
      <c r="D71" s="64">
        <v>0</v>
      </c>
      <c r="E71" s="67" t="s">
        <v>75</v>
      </c>
    </row>
    <row r="72" spans="1:5" x14ac:dyDescent="0.25">
      <c r="A72" s="68">
        <v>4</v>
      </c>
      <c r="B72" s="58" t="s">
        <v>5</v>
      </c>
      <c r="C72" s="61">
        <v>12808.92</v>
      </c>
      <c r="D72" s="61">
        <v>1586</v>
      </c>
      <c r="E72" s="69">
        <f>D72/C72*100</f>
        <v>12.381996296330994</v>
      </c>
    </row>
    <row r="73" spans="1:5" ht="22.5" x14ac:dyDescent="0.25">
      <c r="A73" s="68">
        <v>42</v>
      </c>
      <c r="B73" s="58" t="s">
        <v>107</v>
      </c>
      <c r="C73" s="61">
        <v>12808.92</v>
      </c>
      <c r="D73" s="61">
        <v>1586</v>
      </c>
      <c r="E73" s="69">
        <f>D73/C73*100</f>
        <v>12.381996296330994</v>
      </c>
    </row>
    <row r="74" spans="1:5" x14ac:dyDescent="0.25">
      <c r="A74" s="66">
        <v>422</v>
      </c>
      <c r="B74" s="63" t="s">
        <v>108</v>
      </c>
      <c r="C74" s="61"/>
      <c r="D74" s="64">
        <v>0</v>
      </c>
      <c r="E74" s="69" t="e">
        <f>D74/C74*100</f>
        <v>#DIV/0!</v>
      </c>
    </row>
    <row r="75" spans="1:5" x14ac:dyDescent="0.25">
      <c r="A75" s="66">
        <v>4221</v>
      </c>
      <c r="B75" s="63" t="s">
        <v>176</v>
      </c>
      <c r="C75" s="63"/>
      <c r="D75" s="64">
        <v>0</v>
      </c>
      <c r="E75" s="67" t="s">
        <v>75</v>
      </c>
    </row>
    <row r="76" spans="1:5" x14ac:dyDescent="0.25">
      <c r="A76" s="66">
        <v>4222</v>
      </c>
      <c r="B76" s="63" t="s">
        <v>191</v>
      </c>
      <c r="C76" s="63"/>
      <c r="D76" s="64">
        <v>0</v>
      </c>
      <c r="E76" s="67" t="s">
        <v>75</v>
      </c>
    </row>
    <row r="77" spans="1:5" x14ac:dyDescent="0.25">
      <c r="A77" s="66">
        <v>4226</v>
      </c>
      <c r="B77" s="63" t="s">
        <v>163</v>
      </c>
      <c r="C77" s="63"/>
      <c r="D77" s="64">
        <v>1586</v>
      </c>
      <c r="E77" s="67" t="s">
        <v>75</v>
      </c>
    </row>
    <row r="78" spans="1:5" x14ac:dyDescent="0.25">
      <c r="A78" s="66">
        <v>4227</v>
      </c>
      <c r="B78" s="63" t="s">
        <v>184</v>
      </c>
      <c r="C78" s="63"/>
      <c r="D78" s="64">
        <v>0</v>
      </c>
      <c r="E78" s="67" t="s">
        <v>75</v>
      </c>
    </row>
    <row r="79" spans="1:5" x14ac:dyDescent="0.25">
      <c r="A79" s="68">
        <v>45</v>
      </c>
      <c r="B79" s="58" t="s">
        <v>185</v>
      </c>
      <c r="C79" s="61">
        <v>0</v>
      </c>
      <c r="D79" s="61">
        <v>0</v>
      </c>
      <c r="E79" s="69" t="e">
        <f>D79/C79*100</f>
        <v>#DIV/0!</v>
      </c>
    </row>
    <row r="80" spans="1:5" x14ac:dyDescent="0.25">
      <c r="A80" s="66">
        <v>4521</v>
      </c>
      <c r="B80" s="63" t="s">
        <v>185</v>
      </c>
      <c r="C80" s="63">
        <v>0</v>
      </c>
      <c r="D80" s="64">
        <v>0</v>
      </c>
      <c r="E80" s="67" t="s">
        <v>75</v>
      </c>
    </row>
    <row r="81" spans="1:5" x14ac:dyDescent="0.25">
      <c r="A81" s="143" t="s">
        <v>177</v>
      </c>
      <c r="B81" s="143"/>
      <c r="C81" s="55">
        <f>C82+C98</f>
        <v>9657.2900000000009</v>
      </c>
      <c r="D81" s="55">
        <v>986.91</v>
      </c>
      <c r="E81" s="56">
        <f>D81/C81*100</f>
        <v>10.219326539847099</v>
      </c>
    </row>
    <row r="82" spans="1:5" x14ac:dyDescent="0.25">
      <c r="A82" s="57">
        <v>3</v>
      </c>
      <c r="B82" s="58" t="s">
        <v>74</v>
      </c>
      <c r="C82" s="61">
        <v>9391.84</v>
      </c>
      <c r="D82" s="61">
        <v>986.91</v>
      </c>
      <c r="E82" s="61">
        <f>D82/C82*100</f>
        <v>10.508164534319153</v>
      </c>
    </row>
    <row r="83" spans="1:5" x14ac:dyDescent="0.25">
      <c r="A83" s="57">
        <v>32</v>
      </c>
      <c r="B83" s="58" t="s">
        <v>11</v>
      </c>
      <c r="C83" s="61">
        <v>9391.84</v>
      </c>
      <c r="D83" s="61">
        <f>D88+D94</f>
        <v>408.16</v>
      </c>
      <c r="E83" s="64">
        <f>D83/C83*100</f>
        <v>4.3459002708734396</v>
      </c>
    </row>
    <row r="84" spans="1:5" x14ac:dyDescent="0.25">
      <c r="A84" s="57">
        <v>321</v>
      </c>
      <c r="B84" s="63" t="s">
        <v>24</v>
      </c>
      <c r="C84" s="61"/>
      <c r="D84" s="61">
        <v>0</v>
      </c>
      <c r="E84" s="64" t="e">
        <f>D84/C84*100</f>
        <v>#DIV/0!</v>
      </c>
    </row>
    <row r="85" spans="1:5" x14ac:dyDescent="0.25">
      <c r="A85" s="66">
        <v>3211</v>
      </c>
      <c r="B85" s="63" t="s">
        <v>25</v>
      </c>
      <c r="C85" s="89"/>
      <c r="D85" s="64">
        <v>0</v>
      </c>
      <c r="E85" s="64"/>
    </row>
    <row r="86" spans="1:5" x14ac:dyDescent="0.25">
      <c r="A86" s="68">
        <v>322</v>
      </c>
      <c r="B86" s="63" t="s">
        <v>78</v>
      </c>
      <c r="C86" s="61"/>
      <c r="D86" s="61">
        <v>0</v>
      </c>
      <c r="E86" s="64" t="e">
        <f>D86/C86*100</f>
        <v>#DIV/0!</v>
      </c>
    </row>
    <row r="87" spans="1:5" x14ac:dyDescent="0.25">
      <c r="A87" s="66">
        <v>3221</v>
      </c>
      <c r="B87" s="63" t="s">
        <v>79</v>
      </c>
      <c r="C87" s="89"/>
      <c r="D87" s="64">
        <v>0</v>
      </c>
      <c r="E87" s="64" t="e">
        <f>D87/C87*100</f>
        <v>#DIV/0!</v>
      </c>
    </row>
    <row r="88" spans="1:5" x14ac:dyDescent="0.25">
      <c r="A88" s="68">
        <v>323</v>
      </c>
      <c r="B88" s="63" t="s">
        <v>83</v>
      </c>
      <c r="C88" s="61"/>
      <c r="D88" s="61">
        <v>119.44</v>
      </c>
      <c r="E88" s="64" t="e">
        <f>D88/C88*100</f>
        <v>#DIV/0!</v>
      </c>
    </row>
    <row r="89" spans="1:5" x14ac:dyDescent="0.25">
      <c r="A89" s="66">
        <v>3231</v>
      </c>
      <c r="B89" s="63" t="s">
        <v>84</v>
      </c>
      <c r="C89" s="89"/>
      <c r="D89" s="64">
        <v>0</v>
      </c>
      <c r="E89" s="64" t="s">
        <v>75</v>
      </c>
    </row>
    <row r="90" spans="1:5" x14ac:dyDescent="0.25">
      <c r="A90" s="66">
        <v>3237</v>
      </c>
      <c r="B90" s="63" t="s">
        <v>89</v>
      </c>
      <c r="C90" s="89"/>
      <c r="D90" s="64">
        <v>119.44</v>
      </c>
      <c r="E90" s="64" t="s">
        <v>75</v>
      </c>
    </row>
    <row r="91" spans="1:5" x14ac:dyDescent="0.25">
      <c r="A91" s="66">
        <v>3239</v>
      </c>
      <c r="B91" s="63" t="s">
        <v>91</v>
      </c>
      <c r="C91" s="89"/>
      <c r="D91" s="64">
        <v>0</v>
      </c>
      <c r="E91" s="64" t="s">
        <v>75</v>
      </c>
    </row>
    <row r="92" spans="1:5" x14ac:dyDescent="0.25">
      <c r="A92" s="68">
        <v>324</v>
      </c>
      <c r="B92" s="63" t="s">
        <v>92</v>
      </c>
      <c r="C92" s="61"/>
      <c r="D92" s="61">
        <v>0</v>
      </c>
      <c r="E92" s="64" t="e">
        <f>D92/C92*100</f>
        <v>#DIV/0!</v>
      </c>
    </row>
    <row r="93" spans="1:5" x14ac:dyDescent="0.25">
      <c r="A93" s="66">
        <v>3241</v>
      </c>
      <c r="B93" s="63" t="s">
        <v>109</v>
      </c>
      <c r="C93" s="89"/>
      <c r="D93" s="64">
        <v>0</v>
      </c>
      <c r="E93" s="64" t="s">
        <v>75</v>
      </c>
    </row>
    <row r="94" spans="1:5" x14ac:dyDescent="0.25">
      <c r="A94" s="68">
        <v>329</v>
      </c>
      <c r="B94" s="63" t="s">
        <v>94</v>
      </c>
      <c r="C94" s="61"/>
      <c r="D94" s="61">
        <v>288.72000000000003</v>
      </c>
      <c r="E94" s="64" t="e">
        <f>SUM(D94/C94)*100</f>
        <v>#DIV/0!</v>
      </c>
    </row>
    <row r="95" spans="1:5" ht="22.5" x14ac:dyDescent="0.25">
      <c r="A95" s="66">
        <v>3291</v>
      </c>
      <c r="B95" s="63" t="s">
        <v>110</v>
      </c>
      <c r="C95" s="89"/>
      <c r="D95" s="64">
        <v>0</v>
      </c>
      <c r="E95" s="64" t="s">
        <v>75</v>
      </c>
    </row>
    <row r="96" spans="1:5" x14ac:dyDescent="0.25">
      <c r="A96" s="66">
        <v>3293</v>
      </c>
      <c r="B96" s="63" t="s">
        <v>96</v>
      </c>
      <c r="C96" s="89"/>
      <c r="D96" s="64">
        <v>288.72000000000003</v>
      </c>
      <c r="E96" s="64" t="s">
        <v>75</v>
      </c>
    </row>
    <row r="97" spans="1:5" x14ac:dyDescent="0.25">
      <c r="A97" s="66">
        <v>3299</v>
      </c>
      <c r="B97" s="63" t="s">
        <v>94</v>
      </c>
      <c r="C97" s="89"/>
      <c r="D97" s="64">
        <v>0</v>
      </c>
      <c r="E97" s="64" t="s">
        <v>75</v>
      </c>
    </row>
    <row r="98" spans="1:5" x14ac:dyDescent="0.25">
      <c r="A98" s="68">
        <v>4</v>
      </c>
      <c r="B98" s="58" t="s">
        <v>5</v>
      </c>
      <c r="C98" s="61">
        <v>265.45</v>
      </c>
      <c r="D98" s="61">
        <v>578.75</v>
      </c>
      <c r="E98" s="61">
        <f>D98/C98*100</f>
        <v>218.02599359578076</v>
      </c>
    </row>
    <row r="99" spans="1:5" ht="22.5" x14ac:dyDescent="0.25">
      <c r="A99" s="68">
        <v>42</v>
      </c>
      <c r="B99" s="58" t="s">
        <v>107</v>
      </c>
      <c r="C99" s="61">
        <v>265.45</v>
      </c>
      <c r="D99" s="61">
        <v>578.75</v>
      </c>
      <c r="E99" s="61">
        <f>D99/C99*100</f>
        <v>218.02599359578076</v>
      </c>
    </row>
    <row r="100" spans="1:5" x14ac:dyDescent="0.25">
      <c r="A100" s="68">
        <v>422</v>
      </c>
      <c r="B100" s="58" t="s">
        <v>108</v>
      </c>
      <c r="C100" s="61"/>
      <c r="D100" s="61">
        <v>578.75</v>
      </c>
      <c r="E100" s="64" t="e">
        <f>D100/C100*100</f>
        <v>#DIV/0!</v>
      </c>
    </row>
    <row r="101" spans="1:5" x14ac:dyDescent="0.25">
      <c r="A101" s="66">
        <v>4221</v>
      </c>
      <c r="B101" s="63" t="s">
        <v>176</v>
      </c>
      <c r="C101" s="89"/>
      <c r="D101" s="64">
        <v>578.75</v>
      </c>
      <c r="E101" s="64" t="s">
        <v>75</v>
      </c>
    </row>
    <row r="102" spans="1:5" ht="22.5" x14ac:dyDescent="0.25">
      <c r="A102" s="68">
        <v>424</v>
      </c>
      <c r="B102" s="58" t="s">
        <v>164</v>
      </c>
      <c r="C102" s="61"/>
      <c r="D102" s="61">
        <v>0</v>
      </c>
      <c r="E102" s="64" t="e">
        <f>D102/C102*100</f>
        <v>#DIV/0!</v>
      </c>
    </row>
    <row r="103" spans="1:5" x14ac:dyDescent="0.25">
      <c r="A103" s="66">
        <v>4241</v>
      </c>
      <c r="B103" s="63" t="s">
        <v>165</v>
      </c>
      <c r="C103" s="89"/>
      <c r="D103" s="64">
        <v>0</v>
      </c>
      <c r="E103" s="64" t="s">
        <v>75</v>
      </c>
    </row>
    <row r="104" spans="1:5" x14ac:dyDescent="0.25">
      <c r="A104" s="143" t="s">
        <v>111</v>
      </c>
      <c r="B104" s="143"/>
      <c r="C104" s="55">
        <f>C105+C148</f>
        <v>2768893.7199999997</v>
      </c>
      <c r="D104" s="55">
        <v>1349090.98</v>
      </c>
      <c r="E104" s="56">
        <f>D104/C104*100</f>
        <v>48.72310447509701</v>
      </c>
    </row>
    <row r="105" spans="1:5" x14ac:dyDescent="0.25">
      <c r="A105" s="57">
        <v>3</v>
      </c>
      <c r="B105" s="58" t="s">
        <v>74</v>
      </c>
      <c r="C105" s="61">
        <f>C106+C114</f>
        <v>2757788.46</v>
      </c>
      <c r="D105" s="61"/>
      <c r="E105" s="60">
        <f>D105/C105*100</f>
        <v>0</v>
      </c>
    </row>
    <row r="106" spans="1:5" x14ac:dyDescent="0.25">
      <c r="A106" s="57">
        <v>31</v>
      </c>
      <c r="B106" s="58" t="s">
        <v>4</v>
      </c>
      <c r="C106" s="61">
        <v>2738801.78</v>
      </c>
      <c r="D106" s="61">
        <f>D107+D109+D111</f>
        <v>1340875.53</v>
      </c>
      <c r="E106" s="60">
        <f>D106/C106*100</f>
        <v>48.958473000554278</v>
      </c>
    </row>
    <row r="107" spans="1:5" x14ac:dyDescent="0.25">
      <c r="A107" s="57">
        <v>311</v>
      </c>
      <c r="B107" s="63" t="s">
        <v>22</v>
      </c>
      <c r="C107" s="61"/>
      <c r="D107" s="61">
        <v>1119965.76</v>
      </c>
      <c r="E107" s="65" t="e">
        <f>D107/C107*100</f>
        <v>#DIV/0!</v>
      </c>
    </row>
    <row r="108" spans="1:5" x14ac:dyDescent="0.25">
      <c r="A108" s="66">
        <v>3111</v>
      </c>
      <c r="B108" s="63" t="s">
        <v>23</v>
      </c>
      <c r="C108" s="89"/>
      <c r="D108" s="64">
        <v>1119965.76</v>
      </c>
      <c r="E108" s="65" t="s">
        <v>75</v>
      </c>
    </row>
    <row r="109" spans="1:5" x14ac:dyDescent="0.25">
      <c r="A109" s="57">
        <v>312</v>
      </c>
      <c r="B109" s="63" t="s">
        <v>112</v>
      </c>
      <c r="C109" s="61"/>
      <c r="D109" s="61">
        <v>36115.440000000002</v>
      </c>
      <c r="E109" s="65" t="e">
        <f>D109/C109*100</f>
        <v>#DIV/0!</v>
      </c>
    </row>
    <row r="110" spans="1:5" x14ac:dyDescent="0.25">
      <c r="A110" s="66">
        <v>3121</v>
      </c>
      <c r="B110" s="63" t="s">
        <v>112</v>
      </c>
      <c r="C110" s="89"/>
      <c r="D110" s="64">
        <v>36115.440000000002</v>
      </c>
      <c r="E110" s="65" t="s">
        <v>75</v>
      </c>
    </row>
    <row r="111" spans="1:5" x14ac:dyDescent="0.25">
      <c r="A111" s="57">
        <v>313</v>
      </c>
      <c r="B111" s="63" t="s">
        <v>113</v>
      </c>
      <c r="C111" s="61"/>
      <c r="D111" s="61">
        <v>184794.33</v>
      </c>
      <c r="E111" s="65" t="e">
        <f>D111/C111*100</f>
        <v>#DIV/0!</v>
      </c>
    </row>
    <row r="112" spans="1:5" x14ac:dyDescent="0.25">
      <c r="A112" s="66">
        <v>3132</v>
      </c>
      <c r="B112" s="63" t="s">
        <v>114</v>
      </c>
      <c r="C112" s="89"/>
      <c r="D112" s="64">
        <v>184794.33</v>
      </c>
      <c r="E112" s="67" t="s">
        <v>75</v>
      </c>
    </row>
    <row r="113" spans="1:5" ht="22.5" x14ac:dyDescent="0.25">
      <c r="A113" s="66">
        <v>3133</v>
      </c>
      <c r="B113" s="63" t="s">
        <v>115</v>
      </c>
      <c r="C113" s="89"/>
      <c r="D113" s="64">
        <v>0</v>
      </c>
      <c r="E113" s="67" t="s">
        <v>75</v>
      </c>
    </row>
    <row r="114" spans="1:5" x14ac:dyDescent="0.25">
      <c r="A114" s="57">
        <v>32</v>
      </c>
      <c r="B114" s="58" t="s">
        <v>11</v>
      </c>
      <c r="C114" s="61">
        <v>18986.68</v>
      </c>
      <c r="D114" s="61"/>
      <c r="E114" s="64">
        <f>D114/C114*100</f>
        <v>0</v>
      </c>
    </row>
    <row r="115" spans="1:5" x14ac:dyDescent="0.25">
      <c r="A115" s="57">
        <v>321</v>
      </c>
      <c r="B115" s="63" t="s">
        <v>24</v>
      </c>
      <c r="C115" s="61"/>
      <c r="D115" s="61">
        <v>193.9</v>
      </c>
      <c r="E115" s="65" t="e">
        <f>D115/C115*100</f>
        <v>#DIV/0!</v>
      </c>
    </row>
    <row r="116" spans="1:5" x14ac:dyDescent="0.25">
      <c r="A116" s="66">
        <v>3211</v>
      </c>
      <c r="B116" s="63" t="s">
        <v>25</v>
      </c>
      <c r="C116" s="89"/>
      <c r="D116" s="64">
        <v>193.9</v>
      </c>
      <c r="E116" s="65"/>
    </row>
    <row r="117" spans="1:5" x14ac:dyDescent="0.25">
      <c r="A117" s="66">
        <v>3213</v>
      </c>
      <c r="B117" s="63" t="s">
        <v>77</v>
      </c>
      <c r="C117" s="89"/>
      <c r="D117" s="64">
        <v>0</v>
      </c>
      <c r="E117" s="65"/>
    </row>
    <row r="118" spans="1:5" x14ac:dyDescent="0.25">
      <c r="A118" s="68">
        <v>322</v>
      </c>
      <c r="B118" s="58" t="s">
        <v>78</v>
      </c>
      <c r="C118" s="61"/>
      <c r="D118" s="61">
        <f>D119+D129+D131</f>
        <v>3553.6499999999996</v>
      </c>
      <c r="E118" s="65" t="e">
        <f>D118/C118*100</f>
        <v>#DIV/0!</v>
      </c>
    </row>
    <row r="119" spans="1:5" x14ac:dyDescent="0.25">
      <c r="A119" s="66">
        <v>3221</v>
      </c>
      <c r="B119" s="63" t="s">
        <v>79</v>
      </c>
      <c r="C119" s="89"/>
      <c r="D119" s="64">
        <v>2797.39</v>
      </c>
      <c r="E119" s="67" t="s">
        <v>75</v>
      </c>
    </row>
    <row r="120" spans="1:5" x14ac:dyDescent="0.25">
      <c r="A120" s="66">
        <v>3222</v>
      </c>
      <c r="B120" s="63" t="s">
        <v>80</v>
      </c>
      <c r="C120" s="89"/>
      <c r="D120" s="64">
        <v>0</v>
      </c>
      <c r="E120" s="67" t="s">
        <v>75</v>
      </c>
    </row>
    <row r="121" spans="1:5" x14ac:dyDescent="0.25">
      <c r="A121" s="66">
        <v>3223</v>
      </c>
      <c r="B121" s="63" t="s">
        <v>81</v>
      </c>
      <c r="C121" s="89"/>
      <c r="D121" s="64">
        <v>0</v>
      </c>
      <c r="E121" s="67" t="s">
        <v>75</v>
      </c>
    </row>
    <row r="122" spans="1:5" x14ac:dyDescent="0.25">
      <c r="A122" s="66">
        <v>3225</v>
      </c>
      <c r="B122" s="63" t="s">
        <v>82</v>
      </c>
      <c r="C122" s="89"/>
      <c r="D122" s="64">
        <v>0</v>
      </c>
      <c r="E122" s="67" t="s">
        <v>75</v>
      </c>
    </row>
    <row r="123" spans="1:5" x14ac:dyDescent="0.25">
      <c r="A123" s="68">
        <v>323</v>
      </c>
      <c r="B123" s="58" t="s">
        <v>83</v>
      </c>
      <c r="C123" s="61"/>
      <c r="D123" s="64">
        <v>0</v>
      </c>
      <c r="E123" s="67" t="e">
        <f>D123/C123*100</f>
        <v>#DIV/0!</v>
      </c>
    </row>
    <row r="124" spans="1:5" x14ac:dyDescent="0.25">
      <c r="A124" s="66">
        <v>3231</v>
      </c>
      <c r="B124" s="63" t="s">
        <v>84</v>
      </c>
      <c r="C124" s="89"/>
      <c r="D124" s="64">
        <v>0</v>
      </c>
      <c r="E124" s="67" t="s">
        <v>75</v>
      </c>
    </row>
    <row r="125" spans="1:5" x14ac:dyDescent="0.25">
      <c r="A125" s="66">
        <v>3233</v>
      </c>
      <c r="B125" s="63" t="s">
        <v>85</v>
      </c>
      <c r="C125" s="89"/>
      <c r="D125" s="64">
        <v>0</v>
      </c>
      <c r="E125" s="67" t="s">
        <v>75</v>
      </c>
    </row>
    <row r="126" spans="1:5" x14ac:dyDescent="0.25">
      <c r="A126" s="66">
        <v>3234</v>
      </c>
      <c r="B126" s="63" t="s">
        <v>86</v>
      </c>
      <c r="C126" s="89"/>
      <c r="D126" s="64">
        <v>0</v>
      </c>
      <c r="E126" s="67" t="s">
        <v>75</v>
      </c>
    </row>
    <row r="127" spans="1:5" x14ac:dyDescent="0.25">
      <c r="A127" s="66">
        <v>3235</v>
      </c>
      <c r="B127" s="63" t="s">
        <v>87</v>
      </c>
      <c r="C127" s="89"/>
      <c r="D127" s="64">
        <v>0</v>
      </c>
      <c r="E127" s="67" t="s">
        <v>75</v>
      </c>
    </row>
    <row r="128" spans="1:5" x14ac:dyDescent="0.25">
      <c r="A128" s="66">
        <v>3236</v>
      </c>
      <c r="B128" s="63" t="s">
        <v>88</v>
      </c>
      <c r="C128" s="89"/>
      <c r="D128" s="64">
        <v>0</v>
      </c>
      <c r="E128" s="67" t="s">
        <v>75</v>
      </c>
    </row>
    <row r="129" spans="1:5" x14ac:dyDescent="0.25">
      <c r="A129" s="66">
        <v>3237</v>
      </c>
      <c r="B129" s="63" t="s">
        <v>89</v>
      </c>
      <c r="C129" s="89"/>
      <c r="D129" s="64">
        <v>673.26</v>
      </c>
      <c r="E129" s="67" t="s">
        <v>75</v>
      </c>
    </row>
    <row r="130" spans="1:5" x14ac:dyDescent="0.25">
      <c r="A130" s="66">
        <v>3238</v>
      </c>
      <c r="B130" s="63" t="s">
        <v>90</v>
      </c>
      <c r="C130" s="89"/>
      <c r="D130" s="64">
        <v>0</v>
      </c>
      <c r="E130" s="67" t="s">
        <v>75</v>
      </c>
    </row>
    <row r="131" spans="1:5" x14ac:dyDescent="0.25">
      <c r="A131" s="66">
        <v>3239</v>
      </c>
      <c r="B131" s="63" t="s">
        <v>91</v>
      </c>
      <c r="C131" s="89"/>
      <c r="D131" s="64">
        <v>83</v>
      </c>
      <c r="E131" s="67" t="s">
        <v>75</v>
      </c>
    </row>
    <row r="132" spans="1:5" x14ac:dyDescent="0.25">
      <c r="A132" s="68">
        <v>324</v>
      </c>
      <c r="B132" s="58" t="s">
        <v>92</v>
      </c>
      <c r="C132" s="61"/>
      <c r="D132" s="61">
        <v>0</v>
      </c>
      <c r="E132" s="67" t="e">
        <f>D132/C132*100</f>
        <v>#DIV/0!</v>
      </c>
    </row>
    <row r="133" spans="1:5" x14ac:dyDescent="0.25">
      <c r="A133" s="66">
        <v>3241</v>
      </c>
      <c r="B133" s="63" t="s">
        <v>93</v>
      </c>
      <c r="C133" s="89"/>
      <c r="D133" s="61">
        <v>0</v>
      </c>
      <c r="E133" s="67"/>
    </row>
    <row r="134" spans="1:5" x14ac:dyDescent="0.25">
      <c r="A134" s="68">
        <v>329</v>
      </c>
      <c r="B134" s="58" t="s">
        <v>94</v>
      </c>
      <c r="C134" s="61"/>
      <c r="D134" s="61">
        <v>0</v>
      </c>
      <c r="E134" s="67" t="e">
        <f>D134/C134*100</f>
        <v>#DIV/0!</v>
      </c>
    </row>
    <row r="135" spans="1:5" x14ac:dyDescent="0.25">
      <c r="A135" s="66">
        <v>3292</v>
      </c>
      <c r="B135" s="63" t="s">
        <v>95</v>
      </c>
      <c r="C135" s="89"/>
      <c r="D135" s="61">
        <v>0</v>
      </c>
      <c r="E135" s="67" t="s">
        <v>75</v>
      </c>
    </row>
    <row r="136" spans="1:5" x14ac:dyDescent="0.25">
      <c r="A136" s="66">
        <v>3293</v>
      </c>
      <c r="B136" s="63" t="s">
        <v>96</v>
      </c>
      <c r="C136" s="89"/>
      <c r="D136" s="61">
        <v>0</v>
      </c>
      <c r="E136" s="67" t="s">
        <v>75</v>
      </c>
    </row>
    <row r="137" spans="1:5" x14ac:dyDescent="0.25">
      <c r="A137" s="66">
        <v>3294</v>
      </c>
      <c r="B137" s="63" t="s">
        <v>97</v>
      </c>
      <c r="C137" s="89"/>
      <c r="D137" s="61">
        <v>0</v>
      </c>
      <c r="E137" s="67" t="s">
        <v>75</v>
      </c>
    </row>
    <row r="138" spans="1:5" x14ac:dyDescent="0.25">
      <c r="A138" s="66">
        <v>3295</v>
      </c>
      <c r="B138" s="63" t="s">
        <v>98</v>
      </c>
      <c r="C138" s="89"/>
      <c r="D138" s="61">
        <v>0</v>
      </c>
      <c r="E138" s="67" t="s">
        <v>75</v>
      </c>
    </row>
    <row r="139" spans="1:5" x14ac:dyDescent="0.25">
      <c r="A139" s="66">
        <v>3296</v>
      </c>
      <c r="B139" s="63" t="s">
        <v>152</v>
      </c>
      <c r="C139" s="89"/>
      <c r="D139" s="61">
        <v>0</v>
      </c>
      <c r="E139" s="67" t="s">
        <v>75</v>
      </c>
    </row>
    <row r="140" spans="1:5" x14ac:dyDescent="0.25">
      <c r="A140" s="66">
        <v>3299</v>
      </c>
      <c r="B140" s="63" t="s">
        <v>94</v>
      </c>
      <c r="C140" s="89"/>
      <c r="D140" s="61">
        <v>0</v>
      </c>
      <c r="E140" s="67" t="s">
        <v>75</v>
      </c>
    </row>
    <row r="141" spans="1:5" x14ac:dyDescent="0.25">
      <c r="A141" s="68">
        <v>34</v>
      </c>
      <c r="B141" s="58" t="s">
        <v>99</v>
      </c>
      <c r="C141" s="61">
        <v>0</v>
      </c>
      <c r="D141" s="61">
        <v>0</v>
      </c>
      <c r="E141" s="67" t="e">
        <f>D141/C141*100</f>
        <v>#DIV/0!</v>
      </c>
    </row>
    <row r="142" spans="1:5" x14ac:dyDescent="0.25">
      <c r="A142" s="68">
        <v>343</v>
      </c>
      <c r="B142" s="58" t="s">
        <v>100</v>
      </c>
      <c r="C142" s="61"/>
      <c r="D142" s="61">
        <v>0</v>
      </c>
      <c r="E142" s="67" t="e">
        <f>D142/C4142*100</f>
        <v>#DIV/0!</v>
      </c>
    </row>
    <row r="143" spans="1:5" x14ac:dyDescent="0.25">
      <c r="A143" s="66">
        <v>3431</v>
      </c>
      <c r="B143" s="63" t="s">
        <v>101</v>
      </c>
      <c r="C143" s="89"/>
      <c r="D143" s="61">
        <v>0</v>
      </c>
      <c r="E143" s="67" t="s">
        <v>75</v>
      </c>
    </row>
    <row r="144" spans="1:5" x14ac:dyDescent="0.25">
      <c r="A144" s="66">
        <v>3433</v>
      </c>
      <c r="B144" s="63" t="s">
        <v>102</v>
      </c>
      <c r="C144" s="89"/>
      <c r="D144" s="61">
        <v>0</v>
      </c>
      <c r="E144" s="67" t="s">
        <v>75</v>
      </c>
    </row>
    <row r="145" spans="1:5" x14ac:dyDescent="0.25">
      <c r="A145" s="68">
        <v>38</v>
      </c>
      <c r="B145" s="58" t="s">
        <v>112</v>
      </c>
      <c r="C145" s="61">
        <v>0</v>
      </c>
      <c r="D145" s="61">
        <v>1554.32</v>
      </c>
      <c r="E145" s="67" t="e">
        <f>D145/C4145*100</f>
        <v>#DIV/0!</v>
      </c>
    </row>
    <row r="146" spans="1:5" x14ac:dyDescent="0.25">
      <c r="A146" s="68">
        <v>381</v>
      </c>
      <c r="B146" s="63" t="s">
        <v>128</v>
      </c>
      <c r="C146" s="64"/>
      <c r="D146" s="64">
        <v>1554.32</v>
      </c>
      <c r="E146" s="67" t="e">
        <f>D146/C146*100</f>
        <v>#DIV/0!</v>
      </c>
    </row>
    <row r="147" spans="1:5" x14ac:dyDescent="0.25">
      <c r="A147" s="66">
        <v>3812</v>
      </c>
      <c r="B147" s="63" t="s">
        <v>157</v>
      </c>
      <c r="C147" s="89"/>
      <c r="D147" s="64">
        <v>1554.32</v>
      </c>
      <c r="E147" s="67" t="s">
        <v>75</v>
      </c>
    </row>
    <row r="148" spans="1:5" x14ac:dyDescent="0.25">
      <c r="A148" s="68">
        <v>4</v>
      </c>
      <c r="B148" s="58" t="s">
        <v>5</v>
      </c>
      <c r="C148" s="61">
        <v>11105.26</v>
      </c>
      <c r="D148" s="61">
        <f>D149+D154</f>
        <v>573.11</v>
      </c>
      <c r="E148" s="60">
        <f>D148/C148*100</f>
        <v>5.1607076286372404</v>
      </c>
    </row>
    <row r="149" spans="1:5" ht="22.5" x14ac:dyDescent="0.25">
      <c r="A149" s="68">
        <v>42</v>
      </c>
      <c r="B149" s="58" t="s">
        <v>107</v>
      </c>
      <c r="C149" s="61">
        <v>11105.26</v>
      </c>
      <c r="D149" s="61">
        <f>D152+D151</f>
        <v>281.13</v>
      </c>
      <c r="E149" s="60">
        <f>D149/C149*100</f>
        <v>2.5315030895269448</v>
      </c>
    </row>
    <row r="150" spans="1:5" x14ac:dyDescent="0.25">
      <c r="A150" s="68">
        <v>422</v>
      </c>
      <c r="B150" s="58" t="s">
        <v>108</v>
      </c>
      <c r="C150" s="61"/>
      <c r="D150" s="61">
        <f>D153+D152</f>
        <v>556.11</v>
      </c>
      <c r="E150" s="65" t="e">
        <f>D150/C150*100</f>
        <v>#DIV/0!</v>
      </c>
    </row>
    <row r="151" spans="1:5" x14ac:dyDescent="0.25">
      <c r="A151" s="66">
        <v>4224</v>
      </c>
      <c r="B151" s="63" t="s">
        <v>162</v>
      </c>
      <c r="C151" s="89"/>
      <c r="D151" s="64">
        <v>0</v>
      </c>
      <c r="E151" s="67" t="s">
        <v>75</v>
      </c>
    </row>
    <row r="152" spans="1:5" x14ac:dyDescent="0.25">
      <c r="A152" s="66">
        <v>4225</v>
      </c>
      <c r="B152" s="63" t="s">
        <v>163</v>
      </c>
      <c r="C152" s="89"/>
      <c r="D152" s="64">
        <v>281.13</v>
      </c>
      <c r="E152" s="67" t="s">
        <v>75</v>
      </c>
    </row>
    <row r="153" spans="1:5" x14ac:dyDescent="0.25">
      <c r="A153" s="66">
        <v>4226</v>
      </c>
      <c r="B153" s="63" t="s">
        <v>184</v>
      </c>
      <c r="C153" s="89"/>
      <c r="D153" s="64">
        <v>274.98</v>
      </c>
      <c r="E153" s="67" t="s">
        <v>75</v>
      </c>
    </row>
    <row r="154" spans="1:5" ht="22.5" x14ac:dyDescent="0.25">
      <c r="A154" s="68">
        <v>424</v>
      </c>
      <c r="B154" s="58" t="s">
        <v>164</v>
      </c>
      <c r="C154" s="61"/>
      <c r="D154" s="61">
        <v>291.98</v>
      </c>
      <c r="E154" s="65" t="e">
        <f>D154/C154*100</f>
        <v>#DIV/0!</v>
      </c>
    </row>
    <row r="155" spans="1:5" x14ac:dyDescent="0.25">
      <c r="A155" s="66">
        <v>4241</v>
      </c>
      <c r="B155" s="63" t="s">
        <v>165</v>
      </c>
      <c r="C155" s="89"/>
      <c r="D155" s="64">
        <v>291.98</v>
      </c>
      <c r="E155" s="67" t="s">
        <v>75</v>
      </c>
    </row>
    <row r="156" spans="1:5" x14ac:dyDescent="0.25">
      <c r="A156" s="143" t="s">
        <v>116</v>
      </c>
      <c r="B156" s="143"/>
      <c r="C156" s="55">
        <f>C157+C170</f>
        <v>24100.67</v>
      </c>
      <c r="D156" s="55">
        <v>2866.15</v>
      </c>
      <c r="E156" s="56">
        <f>D156/C156*100</f>
        <v>11.892407970400825</v>
      </c>
    </row>
    <row r="157" spans="1:5" x14ac:dyDescent="0.25">
      <c r="A157" s="57">
        <v>3</v>
      </c>
      <c r="B157" s="58" t="s">
        <v>74</v>
      </c>
      <c r="C157" s="61">
        <v>23600.67</v>
      </c>
      <c r="D157" s="61">
        <v>2866.15</v>
      </c>
      <c r="E157" s="60">
        <f>D157/C157*100</f>
        <v>12.144358613547837</v>
      </c>
    </row>
    <row r="158" spans="1:5" x14ac:dyDescent="0.25">
      <c r="A158" s="57">
        <v>32</v>
      </c>
      <c r="B158" s="58" t="s">
        <v>11</v>
      </c>
      <c r="C158" s="61">
        <v>23600.67</v>
      </c>
      <c r="D158" s="61">
        <v>1925</v>
      </c>
      <c r="E158" s="60">
        <f>D158/C158*100</f>
        <v>8.1565480979989129</v>
      </c>
    </row>
    <row r="159" spans="1:5" x14ac:dyDescent="0.25">
      <c r="A159" s="62">
        <v>321</v>
      </c>
      <c r="B159" s="63" t="s">
        <v>24</v>
      </c>
      <c r="C159" s="64"/>
      <c r="D159" s="64">
        <v>0</v>
      </c>
      <c r="E159" s="65" t="e">
        <f>D159/C159*100</f>
        <v>#DIV/0!</v>
      </c>
    </row>
    <row r="160" spans="1:5" x14ac:dyDescent="0.25">
      <c r="A160" s="66">
        <v>3211</v>
      </c>
      <c r="B160" s="63" t="s">
        <v>25</v>
      </c>
      <c r="C160" s="89"/>
      <c r="D160" s="64">
        <v>1925</v>
      </c>
      <c r="E160" s="67" t="s">
        <v>75</v>
      </c>
    </row>
    <row r="161" spans="1:5" x14ac:dyDescent="0.25">
      <c r="A161" s="68">
        <v>322</v>
      </c>
      <c r="B161" s="58" t="s">
        <v>78</v>
      </c>
      <c r="C161" s="61"/>
      <c r="D161" s="61">
        <v>405</v>
      </c>
      <c r="E161" s="65" t="e">
        <f>D161/C161*100</f>
        <v>#DIV/0!</v>
      </c>
    </row>
    <row r="162" spans="1:5" x14ac:dyDescent="0.25">
      <c r="A162" s="66">
        <v>3221</v>
      </c>
      <c r="B162" s="63" t="s">
        <v>79</v>
      </c>
      <c r="C162" s="89"/>
      <c r="D162" s="64">
        <v>405</v>
      </c>
      <c r="E162" s="67" t="s">
        <v>75</v>
      </c>
    </row>
    <row r="163" spans="1:5" x14ac:dyDescent="0.25">
      <c r="A163" s="66">
        <v>3225</v>
      </c>
      <c r="B163" s="63" t="s">
        <v>82</v>
      </c>
      <c r="C163" s="89"/>
      <c r="D163" s="64">
        <v>0</v>
      </c>
      <c r="E163" s="67" t="s">
        <v>75</v>
      </c>
    </row>
    <row r="164" spans="1:5" x14ac:dyDescent="0.25">
      <c r="A164" s="68">
        <v>323</v>
      </c>
      <c r="B164" s="58" t="s">
        <v>83</v>
      </c>
      <c r="C164" s="61"/>
      <c r="D164" s="61">
        <v>87.5</v>
      </c>
      <c r="E164" s="67" t="e">
        <f>D164/C164*100</f>
        <v>#DIV/0!</v>
      </c>
    </row>
    <row r="165" spans="1:5" x14ac:dyDescent="0.25">
      <c r="A165" s="66">
        <v>3239</v>
      </c>
      <c r="B165" s="63" t="s">
        <v>91</v>
      </c>
      <c r="C165" s="89"/>
      <c r="D165" s="64">
        <v>87.5</v>
      </c>
      <c r="E165" s="67" t="s">
        <v>75</v>
      </c>
    </row>
    <row r="166" spans="1:5" x14ac:dyDescent="0.25">
      <c r="A166" s="68">
        <v>329</v>
      </c>
      <c r="B166" s="58" t="s">
        <v>94</v>
      </c>
      <c r="C166" s="61"/>
      <c r="D166" s="61">
        <v>448.65</v>
      </c>
      <c r="E166" s="67" t="e">
        <f>D166/C166*100</f>
        <v>#DIV/0!</v>
      </c>
    </row>
    <row r="167" spans="1:5" x14ac:dyDescent="0.25">
      <c r="A167" s="66">
        <v>3292</v>
      </c>
      <c r="B167" s="63" t="s">
        <v>95</v>
      </c>
      <c r="C167" s="89"/>
      <c r="D167" s="64">
        <v>0</v>
      </c>
      <c r="E167" s="67" t="s">
        <v>75</v>
      </c>
    </row>
    <row r="168" spans="1:5" x14ac:dyDescent="0.25">
      <c r="A168" s="66">
        <v>3293</v>
      </c>
      <c r="B168" s="63" t="s">
        <v>96</v>
      </c>
      <c r="C168" s="89"/>
      <c r="D168" s="64">
        <v>0</v>
      </c>
      <c r="E168" s="67" t="s">
        <v>75</v>
      </c>
    </row>
    <row r="169" spans="1:5" x14ac:dyDescent="0.25">
      <c r="A169" s="66">
        <v>3299</v>
      </c>
      <c r="B169" s="63" t="s">
        <v>94</v>
      </c>
      <c r="C169" s="89"/>
      <c r="D169" s="64">
        <v>448.65</v>
      </c>
      <c r="E169" s="67" t="s">
        <v>75</v>
      </c>
    </row>
    <row r="170" spans="1:5" x14ac:dyDescent="0.25">
      <c r="A170" s="68">
        <v>4</v>
      </c>
      <c r="B170" s="58" t="s">
        <v>5</v>
      </c>
      <c r="C170" s="61">
        <v>500</v>
      </c>
      <c r="D170" s="61">
        <v>0</v>
      </c>
      <c r="E170" s="60">
        <f>D170/C170*100</f>
        <v>0</v>
      </c>
    </row>
    <row r="171" spans="1:5" ht="22.5" x14ac:dyDescent="0.25">
      <c r="A171" s="68">
        <v>42</v>
      </c>
      <c r="B171" s="58" t="s">
        <v>107</v>
      </c>
      <c r="C171" s="61">
        <v>500</v>
      </c>
      <c r="D171" s="61">
        <v>0</v>
      </c>
      <c r="E171" s="60">
        <f>D171/C171*100</f>
        <v>0</v>
      </c>
    </row>
    <row r="172" spans="1:5" x14ac:dyDescent="0.25">
      <c r="A172" s="68">
        <v>422</v>
      </c>
      <c r="B172" s="58" t="s">
        <v>108</v>
      </c>
      <c r="C172" s="64"/>
      <c r="D172" s="64">
        <v>0</v>
      </c>
      <c r="E172" s="65" t="e">
        <f>D172/C172*100</f>
        <v>#DIV/0!</v>
      </c>
    </row>
    <row r="173" spans="1:5" x14ac:dyDescent="0.25">
      <c r="A173" s="66">
        <v>4227</v>
      </c>
      <c r="B173" s="63" t="s">
        <v>203</v>
      </c>
      <c r="C173" s="89"/>
      <c r="D173" s="64">
        <v>0</v>
      </c>
      <c r="E173" s="67" t="s">
        <v>75</v>
      </c>
    </row>
  </sheetData>
  <mergeCells count="12">
    <mergeCell ref="A8:B8"/>
    <mergeCell ref="A1:E1"/>
    <mergeCell ref="A2:E2"/>
    <mergeCell ref="A3:E3"/>
    <mergeCell ref="A6:B6"/>
    <mergeCell ref="A7:B7"/>
    <mergeCell ref="A156:B156"/>
    <mergeCell ref="A9:B9"/>
    <mergeCell ref="A46:B46"/>
    <mergeCell ref="A47:B47"/>
    <mergeCell ref="A81:B81"/>
    <mergeCell ref="A104:B104"/>
  </mergeCells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POSEBNI DIO</vt:lpstr>
      <vt:lpstr>' Račun prihoda i rashoda'!Podrucje_ispisa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2024-07-09T06:39:29Z</cp:lastPrinted>
  <dcterms:created xsi:type="dcterms:W3CDTF">2022-08-12T12:51:27Z</dcterms:created>
  <dcterms:modified xsi:type="dcterms:W3CDTF">2025-07-11T07:05:33Z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